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L:\QI Macros Website Ecom New\gage-r-and-r-study\"/>
    </mc:Choice>
  </mc:AlternateContent>
  <xr:revisionPtr revIDLastSave="0" documentId="13_ncr:1_{CB60E5C3-24AE-432F-A0DC-1710290186DE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Instructions" sheetId="3" r:id="rId1"/>
    <sheet name="Ford Gage R&amp;R Data" sheetId="1" r:id="rId2"/>
    <sheet name="QI Macros Restacked Data" sheetId="4" r:id="rId3"/>
    <sheet name="Measurement Data" sheetId="10" state="hidden" r:id="rId4"/>
    <sheet name="Data + Ppk Cpk Expected Results" sheetId="2" r:id="rId5"/>
    <sheet name="QI Macros Histograms" sheetId="24" r:id="rId6"/>
  </sheets>
  <definedNames>
    <definedName name="_xlnm.Print_Area" localSheetId="4">'Data + Ppk Cpk Expected Results'!$A$1:$H$169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0" l="1"/>
  <c r="H11" i="10" s="1"/>
  <c r="J8" i="10"/>
  <c r="J9" i="10"/>
  <c r="J10" i="10"/>
  <c r="J15" i="10" s="1"/>
  <c r="J2" i="10"/>
  <c r="J4" i="10"/>
  <c r="F2" i="10"/>
  <c r="J17" i="10" s="1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J18" i="10"/>
  <c r="J3" i="10"/>
  <c r="H26" i="10"/>
  <c r="H28" i="10" s="1"/>
  <c r="H27" i="10"/>
  <c r="H15" i="10"/>
  <c r="H14" i="10"/>
  <c r="H13" i="10"/>
  <c r="H12" i="10"/>
  <c r="J19" i="10"/>
  <c r="J7" i="10"/>
  <c r="J6" i="10"/>
  <c r="H10" i="10"/>
  <c r="H9" i="10" s="1"/>
  <c r="H29" i="10" l="1"/>
  <c r="J14" i="10"/>
  <c r="J16" i="10"/>
  <c r="K2" i="10" s="1"/>
  <c r="J27" i="10"/>
  <c r="I27" i="10" s="1"/>
  <c r="H3" i="10"/>
  <c r="H2" i="10" s="1"/>
  <c r="H1" i="10"/>
  <c r="H6" i="10" s="1"/>
  <c r="H4" i="10"/>
  <c r="J26" i="10"/>
  <c r="I26" i="10" s="1"/>
  <c r="I28" i="10" s="1"/>
  <c r="H5" i="10"/>
  <c r="H7" i="10"/>
  <c r="H18" i="10"/>
  <c r="H17" i="10" s="1"/>
  <c r="H8" i="10"/>
  <c r="H19" i="10" l="1"/>
  <c r="H16" i="10" s="1"/>
  <c r="I29" i="10"/>
  <c r="K3" i="10"/>
  <c r="L2" i="10"/>
  <c r="M2" i="10"/>
  <c r="H20" i="10"/>
  <c r="L3" i="10" l="1"/>
  <c r="K4" i="10"/>
  <c r="M3" i="10"/>
  <c r="K5" i="10" l="1"/>
  <c r="L4" i="10"/>
  <c r="M4" i="10"/>
  <c r="K6" i="10" l="1"/>
  <c r="L5" i="10"/>
  <c r="M5" i="10"/>
  <c r="L6" i="10" l="1"/>
  <c r="K7" i="10"/>
  <c r="M6" i="10"/>
  <c r="L7" i="10" l="1"/>
  <c r="K8" i="10"/>
  <c r="M7" i="10"/>
  <c r="K9" i="10" l="1"/>
  <c r="L8" i="10"/>
  <c r="M8" i="10"/>
  <c r="K10" i="10" l="1"/>
  <c r="L9" i="10"/>
  <c r="M9" i="10"/>
  <c r="L10" i="10" l="1"/>
  <c r="K11" i="10"/>
  <c r="M10" i="10"/>
  <c r="L11" i="10" l="1"/>
  <c r="K12" i="10"/>
  <c r="M11" i="10"/>
  <c r="K13" i="10" l="1"/>
  <c r="L12" i="10"/>
  <c r="M12" i="10"/>
  <c r="K14" i="10" l="1"/>
  <c r="L13" i="10"/>
  <c r="M13" i="10"/>
  <c r="L14" i="10" l="1"/>
  <c r="K15" i="10"/>
  <c r="M14" i="10"/>
  <c r="L15" i="10" l="1"/>
  <c r="K16" i="10"/>
  <c r="M15" i="10"/>
  <c r="K17" i="10" l="1"/>
  <c r="L16" i="10"/>
  <c r="M16" i="10"/>
  <c r="K18" i="10" l="1"/>
  <c r="L17" i="10"/>
  <c r="M17" i="10"/>
  <c r="L18" i="10" l="1"/>
  <c r="K19" i="10"/>
  <c r="M18" i="10"/>
  <c r="L19" i="10" l="1"/>
  <c r="K20" i="10"/>
  <c r="M19" i="10"/>
  <c r="K21" i="10" l="1"/>
  <c r="L20" i="10"/>
  <c r="M20" i="10"/>
  <c r="K22" i="10" l="1"/>
  <c r="L21" i="10"/>
  <c r="M21" i="10"/>
  <c r="L22" i="10" l="1"/>
  <c r="K23" i="10"/>
  <c r="M22" i="10"/>
  <c r="L23" i="10" l="1"/>
  <c r="K24" i="10"/>
  <c r="M23" i="10"/>
  <c r="K25" i="10" l="1"/>
  <c r="L24" i="10"/>
  <c r="M24" i="10"/>
  <c r="K26" i="10" l="1"/>
  <c r="L25" i="10"/>
  <c r="M25" i="10"/>
  <c r="K27" i="10" l="1"/>
  <c r="L26" i="10"/>
  <c r="M26" i="10"/>
  <c r="L27" i="10" l="1"/>
  <c r="K28" i="10"/>
  <c r="M27" i="10"/>
  <c r="K29" i="10" l="1"/>
  <c r="L28" i="10"/>
  <c r="M28" i="10"/>
  <c r="K30" i="10" l="1"/>
  <c r="L29" i="10"/>
  <c r="M29" i="10"/>
  <c r="L30" i="10" l="1"/>
  <c r="K31" i="10"/>
  <c r="M30" i="10"/>
  <c r="L31" i="10" l="1"/>
  <c r="K32" i="10"/>
  <c r="M31" i="10"/>
  <c r="K33" i="10" l="1"/>
  <c r="L32" i="10"/>
  <c r="M32" i="10"/>
  <c r="K34" i="10" l="1"/>
  <c r="L33" i="10"/>
  <c r="M33" i="10"/>
  <c r="L34" i="10" l="1"/>
  <c r="K35" i="10"/>
  <c r="M34" i="10"/>
  <c r="L35" i="10" l="1"/>
  <c r="K36" i="10"/>
  <c r="M35" i="10"/>
  <c r="K37" i="10" l="1"/>
  <c r="L36" i="10"/>
  <c r="M36" i="10"/>
  <c r="K38" i="10" l="1"/>
  <c r="L37" i="10"/>
  <c r="M37" i="10"/>
  <c r="L38" i="10" l="1"/>
  <c r="K39" i="10"/>
  <c r="M38" i="10"/>
  <c r="L39" i="10" l="1"/>
  <c r="K40" i="10"/>
  <c r="M39" i="10"/>
  <c r="K41" i="10" l="1"/>
  <c r="L40" i="10"/>
  <c r="M40" i="10"/>
  <c r="K42" i="10" l="1"/>
  <c r="L41" i="10"/>
  <c r="M41" i="10"/>
  <c r="L42" i="10" l="1"/>
  <c r="K43" i="10"/>
  <c r="M42" i="10"/>
  <c r="L43" i="10" l="1"/>
  <c r="K44" i="10"/>
  <c r="M43" i="10"/>
  <c r="K45" i="10" l="1"/>
  <c r="L44" i="10"/>
  <c r="M44" i="10"/>
  <c r="K46" i="10" l="1"/>
  <c r="L45" i="10"/>
  <c r="M45" i="10"/>
  <c r="L46" i="10" l="1"/>
  <c r="K47" i="10"/>
  <c r="M46" i="10"/>
  <c r="L47" i="10" l="1"/>
  <c r="K48" i="10"/>
  <c r="M47" i="10"/>
  <c r="L48" i="10" l="1"/>
  <c r="M4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B2" authorId="0" shapeId="0" xr:uid="{6BFCD37A-00BF-40B9-915E-0633DD8B66F6}">
      <text>
        <r>
          <rPr>
            <sz val="12"/>
            <color indexed="81"/>
            <rFont val="Tahoma"/>
            <family val="2"/>
          </rPr>
          <t>Gage R&amp;R needs a minimum of two trials, parts, and operators.</t>
        </r>
      </text>
    </comment>
    <comment ref="B29" authorId="0" shapeId="0" xr:uid="{00000000-0006-0000-0200-000001000000}">
      <text>
        <r>
          <rPr>
            <sz val="12"/>
            <color indexed="81"/>
            <rFont val="Tahoma"/>
            <family val="2"/>
          </rPr>
          <t>Gage R&amp;R needs a minimum of two trials, parts, and operators.</t>
        </r>
      </text>
    </comment>
  </commentList>
</comments>
</file>

<file path=xl/sharedStrings.xml><?xml version="1.0" encoding="utf-8"?>
<sst xmlns="http://schemas.openxmlformats.org/spreadsheetml/2006/main" count="364" uniqueCount="102">
  <si>
    <t>Operator</t>
  </si>
  <si>
    <t>Part</t>
  </si>
  <si>
    <t>Operator1</t>
  </si>
  <si>
    <t>Operator2</t>
  </si>
  <si>
    <t>Operator3</t>
  </si>
  <si>
    <t>Study Variation (Number of Standard Deviations)</t>
  </si>
  <si>
    <t>Process Tolerance</t>
  </si>
  <si>
    <t>Measurement</t>
  </si>
  <si>
    <t>Gauge R&amp;R as a percent of study variation using the Average and Range Method (See Measurement System Analysis Third Edition)</t>
  </si>
  <si>
    <t>Gauge R&amp;R as a percent of tolerance using the Average and Range Method (See Measurement System Analysis Third Edition)</t>
  </si>
  <si>
    <t>Gauge R&amp;R as a percent of tolerance using the ANOVA Method (See Measurement System Analysis Third Edition)</t>
  </si>
  <si>
    <t>Gauge R&amp;R as a percent of study variation using the ANOVA Method (See Measurement System Analysis Third Edition)</t>
  </si>
  <si>
    <t>Required Outputs from Statistical Sofware</t>
  </si>
  <si>
    <t>Input Data for Statistical Software</t>
  </si>
  <si>
    <t>Number of distinct categories</t>
  </si>
  <si>
    <t>Ppk</t>
  </si>
  <si>
    <t>Cpk</t>
  </si>
  <si>
    <t>Subgroup Size</t>
  </si>
  <si>
    <t>Upper Specification Limit</t>
  </si>
  <si>
    <t>Lower Specification Limit</t>
  </si>
  <si>
    <t>Pp</t>
  </si>
  <si>
    <t>Cp</t>
  </si>
  <si>
    <t>Other Acceptable Values Using Different Estimates of Sigma</t>
  </si>
  <si>
    <t>Subgroup</t>
  </si>
  <si>
    <t>AIAG Method (defined on p.80 of the SPC manual 1st edition)</t>
  </si>
  <si>
    <t>using R bar divided by d2 to estimate "within" sigma</t>
  </si>
  <si>
    <t>using sample standard deviation to estimate "overall" sigma</t>
  </si>
  <si>
    <t>using "pooled" standard deviation divided by c4 (unbiasing constant) to estimate "within" sigma</t>
  </si>
  <si>
    <t>using "pooled" standard deviation to estimate "within" sigma</t>
  </si>
  <si>
    <t>using sample standard deviation divided by c4 (unbiasing constant) to estimate "overall" sigma</t>
  </si>
  <si>
    <t>d2 is the constant used to estimate population standard deviation from the range of data values within each sub-group.</t>
  </si>
  <si>
    <t>c4 is the constant used to correct standard deviation estimate errors that result from using a low number of data points.</t>
  </si>
  <si>
    <t xml:space="preserve">d2 and c4 are constants that depend (respectively) on the number of data points in subgroups and on the number of data points in the sample.  </t>
  </si>
  <si>
    <t>Values of d2 and c4 can be found in Appendix E of the AIAG SPC manual 1st edition.</t>
  </si>
  <si>
    <t>Part specification: 37.0 ± 2.0</t>
  </si>
  <si>
    <t>Part specification</t>
  </si>
  <si>
    <t>4.0 ± 1.0</t>
  </si>
  <si>
    <r>
      <t xml:space="preserve">where </t>
    </r>
    <r>
      <rPr>
        <i/>
        <sz val="10"/>
        <rFont val="Arial"/>
        <family val="2"/>
      </rPr>
      <t>i</t>
    </r>
    <r>
      <rPr>
        <sz val="10"/>
        <rFont val="Arial"/>
      </rPr>
      <t xml:space="preserve"> = the subgroup number and </t>
    </r>
    <r>
      <rPr>
        <i/>
        <sz val="10"/>
        <rFont val="Arial"/>
        <family val="2"/>
      </rPr>
      <t>j</t>
    </r>
    <r>
      <rPr>
        <sz val="10"/>
        <rFont val="Arial"/>
      </rPr>
      <t xml:space="preserve"> = sample number within the subgroup</t>
    </r>
  </si>
  <si>
    <t>QI Macros Order</t>
  </si>
  <si>
    <t>Appraiser 1</t>
  </si>
  <si>
    <t>Trial 1</t>
  </si>
  <si>
    <t>Required Outputs</t>
  </si>
  <si>
    <t>Trial2</t>
  </si>
  <si>
    <t>Gage R&amp;R as a percent of tolerance using the ANOVA Method (See Measurement System Analysis Third Edition)</t>
  </si>
  <si>
    <t>Trial3</t>
  </si>
  <si>
    <t>Gage R&amp;R as a percent of study variation using the ANOVA Method (See Measurement System Analysis Third Edition)</t>
  </si>
  <si>
    <t>Gage R&amp;R as a percent of tolerance using the Average and Range Method (See Measurement System Analysis Third Edition)</t>
  </si>
  <si>
    <t>Appraiser 2</t>
  </si>
  <si>
    <t>Gage R&amp;R as a percent of study variation using the Average and Range Method (See Measurement System Analysis Third Edition)</t>
  </si>
  <si>
    <t>Specification Tolerance = 2</t>
  </si>
  <si>
    <t>Appraiser 3</t>
  </si>
  <si>
    <t>Range/Stdev</t>
  </si>
  <si>
    <t>Decimal Points</t>
  </si>
  <si>
    <t>Unit of Measure</t>
  </si>
  <si>
    <t>Number of Entries</t>
  </si>
  <si>
    <t>Average</t>
  </si>
  <si>
    <t>Stdev</t>
  </si>
  <si>
    <t>Median</t>
  </si>
  <si>
    <t>Mode</t>
  </si>
  <si>
    <t>Minimum Value</t>
  </si>
  <si>
    <t>Maximum Value</t>
  </si>
  <si>
    <t>Range</t>
  </si>
  <si>
    <t>LSL</t>
  </si>
  <si>
    <t>USL</t>
  </si>
  <si>
    <t>Number of Bars</t>
  </si>
  <si>
    <t>Number of Classes</t>
  </si>
  <si>
    <t>Class Width</t>
  </si>
  <si>
    <t>Beginning Point</t>
  </si>
  <si>
    <t>Stdev Est</t>
  </si>
  <si>
    <t>d2/c4</t>
  </si>
  <si>
    <t>Target</t>
  </si>
  <si>
    <t>CpU</t>
  </si>
  <si>
    <t>CpL</t>
  </si>
  <si>
    <t>Cpm</t>
  </si>
  <si>
    <t>Cr</t>
  </si>
  <si>
    <r>
      <t>ZTarget/</t>
    </r>
    <r>
      <rPr>
        <sz val="10"/>
        <rFont val="Symbol"/>
        <family val="1"/>
        <charset val="2"/>
      </rPr>
      <t>D</t>
    </r>
    <r>
      <rPr>
        <sz val="10"/>
        <rFont val="Arial"/>
      </rPr>
      <t>Z</t>
    </r>
  </si>
  <si>
    <t>PpU</t>
  </si>
  <si>
    <t>PpL</t>
  </si>
  <si>
    <t>Skewness</t>
  </si>
  <si>
    <t>Min</t>
  </si>
  <si>
    <t>Max</t>
  </si>
  <si>
    <t>Z Bench</t>
  </si>
  <si>
    <t>% Defects</t>
  </si>
  <si>
    <t>PPM</t>
  </si>
  <si>
    <t>Expected</t>
  </si>
  <si>
    <t>Sigma</t>
  </si>
  <si>
    <t>Observed</t>
  </si>
  <si>
    <t>Z</t>
  </si>
  <si>
    <t>PPM&lt;LSL</t>
  </si>
  <si>
    <t>PPM&gt;USL</t>
  </si>
  <si>
    <t>Count</t>
  </si>
  <si>
    <t>Distribution</t>
  </si>
  <si>
    <t>Count2</t>
  </si>
  <si>
    <t>Required Outputs from Statistical Software</t>
  </si>
  <si>
    <t>Gauge R&amp;R as a percent of tolerance using the ANOVA Method (See Measurement System Analysis Fourth Edition)</t>
  </si>
  <si>
    <t>Gauge R&amp;R as a percent of study variation using the ANOVA Method (See Measurement System Analysis Fourth Edition)</t>
  </si>
  <si>
    <t>Gauge R&amp;R as a percent of tolerance using the Average and Range Method (See Measurement System Analysis Fourth Edition)</t>
  </si>
  <si>
    <t>Gauge R&amp;R as a percent of study variation using the Average and Range Method (See Measurement System Analysis Fourth Edition)</t>
  </si>
  <si>
    <t>Ford Verification Data (3rd Edition)</t>
  </si>
  <si>
    <t>Ford Verification Data (4th Edition)</t>
  </si>
  <si>
    <t>AIAG Method (defined on p.132 of the SPC manual 2nd edition)</t>
  </si>
  <si>
    <t>Values of d2 and c4 can be found in Appendix E of the AIAG SPC manual 2nd edition.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</si>
</sst>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Geneva"/>
    </font>
    <font>
      <sz val="8"/>
      <name val="Arial"/>
      <family val="2"/>
    </font>
    <font>
      <sz val="10"/>
      <name val="Symbol"/>
      <family val="1"/>
      <charset val="2"/>
    </font>
    <font>
      <sz val="12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0" borderId="11" xfId="0" applyFont="1" applyBorder="1" applyAlignment="1">
      <alignment horizontal="right" vertical="center" wrapText="1"/>
    </xf>
    <xf numFmtId="2" fontId="0" fillId="2" borderId="12" xfId="0" applyNumberFormat="1" applyFill="1" applyBorder="1" applyAlignment="1">
      <alignment horizontal="center"/>
    </xf>
    <xf numFmtId="0" fontId="5" fillId="0" borderId="13" xfId="0" applyFont="1" applyBorder="1" applyAlignment="1">
      <alignment horizontal="right" vertical="center" wrapText="1"/>
    </xf>
    <xf numFmtId="164" fontId="0" fillId="0" borderId="5" xfId="0" applyNumberFormat="1" applyBorder="1"/>
    <xf numFmtId="164" fontId="0" fillId="0" borderId="7" xfId="0" applyNumberFormat="1" applyBorder="1"/>
    <xf numFmtId="0" fontId="3" fillId="0" borderId="3" xfId="0" applyFont="1" applyBorder="1" applyAlignment="1">
      <alignment horizontal="left" vertical="center"/>
    </xf>
    <xf numFmtId="0" fontId="0" fillId="0" borderId="14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right" vertical="center" wrapText="1"/>
    </xf>
    <xf numFmtId="0" fontId="0" fillId="0" borderId="6" xfId="0" applyBorder="1" applyAlignment="1">
      <alignment horizontal="right"/>
    </xf>
    <xf numFmtId="164" fontId="0" fillId="0" borderId="6" xfId="0" applyNumberFormat="1" applyBorder="1"/>
    <xf numFmtId="0" fontId="0" fillId="0" borderId="1" xfId="0" applyBorder="1" applyAlignment="1">
      <alignment horizontal="center"/>
    </xf>
    <xf numFmtId="2" fontId="0" fillId="0" borderId="0" xfId="0" applyNumberFormat="1"/>
    <xf numFmtId="165" fontId="0" fillId="0" borderId="0" xfId="0" applyNumberFormat="1"/>
    <xf numFmtId="1" fontId="0" fillId="0" borderId="0" xfId="0" applyNumberFormat="1"/>
    <xf numFmtId="164" fontId="0" fillId="0" borderId="0" xfId="0" applyNumberFormat="1"/>
    <xf numFmtId="2" fontId="0" fillId="3" borderId="10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2" fontId="0" fillId="0" borderId="7" xfId="0" applyNumberFormat="1" applyBorder="1"/>
    <xf numFmtId="2" fontId="0" fillId="0" borderId="8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2" xfId="0" applyBorder="1" applyAlignment="1">
      <alignment horizontal="center"/>
    </xf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Alignment="1">
      <alignment wrapText="1"/>
    </xf>
    <xf numFmtId="0" fontId="0" fillId="0" borderId="0" xfId="0"/>
    <xf numFmtId="0" fontId="0" fillId="0" borderId="16" xfId="0" applyBorder="1"/>
    <xf numFmtId="0" fontId="0" fillId="0" borderId="17" xfId="0" applyBorder="1"/>
    <xf numFmtId="0" fontId="5" fillId="3" borderId="15" xfId="0" applyFont="1" applyFill="1" applyBorder="1"/>
    <xf numFmtId="0" fontId="5" fillId="3" borderId="16" xfId="0" applyFont="1" applyFill="1" applyBorder="1"/>
    <xf numFmtId="0" fontId="5" fillId="3" borderId="17" xfId="0" applyFont="1" applyFill="1" applyBorder="1"/>
    <xf numFmtId="0" fontId="0" fillId="0" borderId="0" xfId="0" applyFill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5" fillId="3" borderId="2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3" borderId="3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9" xfId="0" applyBorder="1"/>
    <xf numFmtId="0" fontId="0" fillId="0" borderId="1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3" borderId="28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7" fillId="0" borderId="32" xfId="0" applyFont="1" applyBorder="1"/>
    <xf numFmtId="0" fontId="7" fillId="0" borderId="34" xfId="0" applyFont="1" applyBorder="1"/>
    <xf numFmtId="0" fontId="7" fillId="0" borderId="33" xfId="0" applyFont="1" applyBorder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0</xdr:rowOff>
        </xdr:from>
        <xdr:to>
          <xdr:col>10</xdr:col>
          <xdr:colOff>485775</xdr:colOff>
          <xdr:row>39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23</xdr:row>
          <xdr:rowOff>0</xdr:rowOff>
        </xdr:from>
        <xdr:to>
          <xdr:col>5</xdr:col>
          <xdr:colOff>19050</xdr:colOff>
          <xdr:row>29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23</xdr:row>
          <xdr:rowOff>0</xdr:rowOff>
        </xdr:from>
        <xdr:to>
          <xdr:col>13</xdr:col>
          <xdr:colOff>19050</xdr:colOff>
          <xdr:row>29</xdr:row>
          <xdr:rowOff>114300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4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38100</xdr:colOff>
      <xdr:row>27</xdr:row>
      <xdr:rowOff>66675</xdr:rowOff>
    </xdr:to>
    <xdr:pic>
      <xdr:nvPicPr>
        <xdr:cNvPr id="16387" name="Picture 1">
          <a:extLst>
            <a:ext uri="{FF2B5EF4-FFF2-40B4-BE49-F238E27FC236}">
              <a16:creationId xmlns:a16="http://schemas.microsoft.com/office/drawing/2014/main" id="{00000000-0008-0000-0500-00000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90267" cy="435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22</xdr:col>
      <xdr:colOff>28575</xdr:colOff>
      <xdr:row>27</xdr:row>
      <xdr:rowOff>76200</xdr:rowOff>
    </xdr:to>
    <xdr:pic>
      <xdr:nvPicPr>
        <xdr:cNvPr id="16388" name="Picture 2">
          <a:extLst>
            <a:ext uri="{FF2B5EF4-FFF2-40B4-BE49-F238E27FC236}">
              <a16:creationId xmlns:a16="http://schemas.microsoft.com/office/drawing/2014/main" id="{00000000-0008-0000-0500-000004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2167" y="0"/>
          <a:ext cx="6780741" cy="436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"/>
  <sheetViews>
    <sheetView showGridLines="0" tabSelected="1" workbookViewId="0"/>
  </sheetViews>
  <sheetFormatPr defaultRowHeight="12.75"/>
  <cols>
    <col min="1" max="1" width="2.7109375" customWidth="1"/>
  </cols>
  <sheetData/>
  <phoneticPr fontId="0" type="noConversion"/>
  <pageMargins left="0.75" right="0.75" top="1" bottom="1" header="0.5" footer="0.5"/>
  <pageSetup scale="97" orientation="portrait" r:id="rId1"/>
  <headerFooter alignWithMargins="0">
    <oddFooter>&amp;LFord STA 25 August 2004&amp;C&amp;P of &amp;N</oddFooter>
  </headerFooter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95250</xdr:colOff>
                <xdr:row>0</xdr:row>
                <xdr:rowOff>0</xdr:rowOff>
              </from>
              <to>
                <xdr:col>10</xdr:col>
                <xdr:colOff>485775</xdr:colOff>
                <xdr:row>39</xdr:row>
                <xdr:rowOff>152400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B1:P104"/>
  <sheetViews>
    <sheetView showGridLines="0" workbookViewId="0">
      <selection activeCell="B2" sqref="B2:H2"/>
    </sheetView>
  </sheetViews>
  <sheetFormatPr defaultRowHeight="12.75"/>
  <cols>
    <col min="1" max="1" width="2.7109375" customWidth="1"/>
    <col min="2" max="2" width="15.5703125" bestFit="1" customWidth="1"/>
    <col min="6" max="6" width="4.7109375" customWidth="1"/>
    <col min="7" max="7" width="9.7109375" customWidth="1"/>
    <col min="9" max="9" width="9.140625" style="9" customWidth="1"/>
  </cols>
  <sheetData>
    <row r="1" spans="2:16" ht="13.5" thickBot="1"/>
    <row r="2" spans="2:16" ht="15.75">
      <c r="B2" s="58" t="s">
        <v>12</v>
      </c>
      <c r="C2" s="59"/>
      <c r="D2" s="59"/>
      <c r="E2" s="59"/>
      <c r="F2" s="59"/>
      <c r="G2" s="59"/>
      <c r="H2" s="60"/>
      <c r="I2" s="12"/>
      <c r="J2" s="58" t="s">
        <v>12</v>
      </c>
      <c r="K2" s="59"/>
      <c r="L2" s="59"/>
      <c r="M2" s="59"/>
      <c r="N2" s="59"/>
      <c r="O2" s="59"/>
      <c r="P2" s="60"/>
    </row>
    <row r="3" spans="2:16" ht="27.75" customHeight="1">
      <c r="B3" s="66" t="s">
        <v>10</v>
      </c>
      <c r="C3" s="67"/>
      <c r="D3" s="67"/>
      <c r="E3" s="67"/>
      <c r="F3" s="67"/>
      <c r="G3" s="67"/>
      <c r="H3" s="13">
        <v>8.23</v>
      </c>
      <c r="J3" s="66" t="s">
        <v>94</v>
      </c>
      <c r="K3" s="67"/>
      <c r="L3" s="67"/>
      <c r="M3" s="67"/>
      <c r="N3" s="67"/>
      <c r="O3" s="67"/>
      <c r="P3" s="13">
        <v>8.57</v>
      </c>
    </row>
    <row r="4" spans="2:16" ht="28.5" customHeight="1">
      <c r="B4" s="66" t="s">
        <v>11</v>
      </c>
      <c r="C4" s="67"/>
      <c r="D4" s="67"/>
      <c r="E4" s="67"/>
      <c r="F4" s="67"/>
      <c r="G4" s="67"/>
      <c r="H4" s="13">
        <v>9.74</v>
      </c>
      <c r="J4" s="66" t="s">
        <v>95</v>
      </c>
      <c r="K4" s="67"/>
      <c r="L4" s="67"/>
      <c r="M4" s="67"/>
      <c r="N4" s="67"/>
      <c r="O4" s="67"/>
      <c r="P4" s="13">
        <v>10.17</v>
      </c>
    </row>
    <row r="5" spans="2:16" ht="28.5" customHeight="1">
      <c r="B5" s="66" t="s">
        <v>9</v>
      </c>
      <c r="C5" s="67"/>
      <c r="D5" s="67"/>
      <c r="E5" s="67"/>
      <c r="F5" s="67"/>
      <c r="G5" s="67"/>
      <c r="H5" s="13">
        <v>8.27</v>
      </c>
      <c r="J5" s="66" t="s">
        <v>96</v>
      </c>
      <c r="K5" s="67"/>
      <c r="L5" s="67"/>
      <c r="M5" s="67"/>
      <c r="N5" s="67"/>
      <c r="O5" s="67"/>
      <c r="P5" s="13">
        <v>8.59</v>
      </c>
    </row>
    <row r="6" spans="2:16" ht="27.75" customHeight="1">
      <c r="B6" s="66" t="s">
        <v>8</v>
      </c>
      <c r="C6" s="67"/>
      <c r="D6" s="67"/>
      <c r="E6" s="67"/>
      <c r="F6" s="67"/>
      <c r="G6" s="67"/>
      <c r="H6" s="13">
        <v>10.28</v>
      </c>
      <c r="J6" s="66" t="s">
        <v>97</v>
      </c>
      <c r="K6" s="67"/>
      <c r="L6" s="67"/>
      <c r="M6" s="67"/>
      <c r="N6" s="67"/>
      <c r="O6" s="67"/>
      <c r="P6" s="13">
        <v>10.67</v>
      </c>
    </row>
    <row r="7" spans="2:16" ht="13.5" thickBot="1">
      <c r="B7" s="56" t="s">
        <v>14</v>
      </c>
      <c r="C7" s="57"/>
      <c r="D7" s="57"/>
      <c r="E7" s="57"/>
      <c r="F7" s="57"/>
      <c r="G7" s="57"/>
      <c r="H7" s="14">
        <v>14</v>
      </c>
      <c r="I7" s="12"/>
      <c r="J7" s="56" t="s">
        <v>14</v>
      </c>
      <c r="K7" s="57"/>
      <c r="L7" s="57"/>
      <c r="M7" s="57"/>
      <c r="N7" s="57"/>
      <c r="O7" s="57"/>
      <c r="P7" s="14">
        <v>13</v>
      </c>
    </row>
    <row r="8" spans="2:16" ht="13.5" thickBot="1"/>
    <row r="9" spans="2:16" ht="15.75">
      <c r="B9" s="58" t="s">
        <v>13</v>
      </c>
      <c r="C9" s="59"/>
      <c r="D9" s="59"/>
      <c r="E9" s="59"/>
      <c r="F9" s="59"/>
      <c r="G9" s="60"/>
      <c r="J9" s="58" t="s">
        <v>13</v>
      </c>
      <c r="K9" s="59"/>
      <c r="L9" s="59"/>
      <c r="M9" s="59"/>
      <c r="N9" s="59"/>
      <c r="O9" s="60"/>
    </row>
    <row r="10" spans="2:16">
      <c r="B10" s="61" t="s">
        <v>5</v>
      </c>
      <c r="C10" s="62"/>
      <c r="D10" s="62"/>
      <c r="E10" s="62"/>
      <c r="F10" s="62"/>
      <c r="G10" s="6">
        <v>6</v>
      </c>
      <c r="H10" s="10"/>
      <c r="J10" s="61" t="s">
        <v>5</v>
      </c>
      <c r="K10" s="62"/>
      <c r="L10" s="62"/>
      <c r="M10" s="62"/>
      <c r="N10" s="62"/>
      <c r="O10" s="6">
        <v>6</v>
      </c>
      <c r="P10" s="10"/>
    </row>
    <row r="11" spans="2:16">
      <c r="B11" s="63" t="s">
        <v>35</v>
      </c>
      <c r="C11" s="64"/>
      <c r="D11" s="64"/>
      <c r="E11" s="64"/>
      <c r="F11" s="65"/>
      <c r="G11" s="33" t="s">
        <v>36</v>
      </c>
      <c r="H11" s="10"/>
      <c r="J11" s="63" t="s">
        <v>35</v>
      </c>
      <c r="K11" s="64"/>
      <c r="L11" s="64"/>
      <c r="M11" s="64"/>
      <c r="N11" s="65"/>
      <c r="O11" s="33" t="s">
        <v>36</v>
      </c>
      <c r="P11" s="10"/>
    </row>
    <row r="12" spans="2:16">
      <c r="B12" s="61" t="s">
        <v>6</v>
      </c>
      <c r="C12" s="62"/>
      <c r="D12" s="62"/>
      <c r="E12" s="62"/>
      <c r="F12" s="62"/>
      <c r="G12" s="34">
        <v>2</v>
      </c>
      <c r="I12" s="11"/>
      <c r="J12" s="61" t="s">
        <v>6</v>
      </c>
      <c r="K12" s="62"/>
      <c r="L12" s="62"/>
      <c r="M12" s="62"/>
      <c r="N12" s="62"/>
      <c r="O12" s="34">
        <v>2</v>
      </c>
    </row>
    <row r="13" spans="2:16">
      <c r="B13" s="1"/>
      <c r="G13" s="2"/>
      <c r="J13" s="1"/>
      <c r="O13" s="2"/>
    </row>
    <row r="14" spans="2:16">
      <c r="B14" s="7" t="s">
        <v>7</v>
      </c>
      <c r="C14" s="5" t="s">
        <v>0</v>
      </c>
      <c r="D14" s="5" t="s">
        <v>1</v>
      </c>
      <c r="G14" s="2"/>
      <c r="J14" s="7" t="s">
        <v>7</v>
      </c>
      <c r="K14" s="5" t="s">
        <v>0</v>
      </c>
      <c r="L14" s="5" t="s">
        <v>1</v>
      </c>
      <c r="O14" s="2"/>
    </row>
    <row r="15" spans="2:16">
      <c r="B15" s="7">
        <v>3.63957</v>
      </c>
      <c r="C15" s="5" t="s">
        <v>2</v>
      </c>
      <c r="D15" s="5">
        <v>1</v>
      </c>
      <c r="G15" s="2"/>
      <c r="J15" s="42">
        <v>3.63957</v>
      </c>
      <c r="K15" s="5" t="s">
        <v>2</v>
      </c>
      <c r="L15" s="5">
        <v>1</v>
      </c>
      <c r="O15" s="2"/>
    </row>
    <row r="16" spans="2:16">
      <c r="B16" s="7">
        <v>3.9354800000000001</v>
      </c>
      <c r="C16" s="5" t="s">
        <v>2</v>
      </c>
      <c r="D16" s="5">
        <v>2</v>
      </c>
      <c r="G16" s="2"/>
      <c r="J16" s="42">
        <v>3.9354800000000001</v>
      </c>
      <c r="K16" s="5" t="s">
        <v>2</v>
      </c>
      <c r="L16" s="5">
        <v>2</v>
      </c>
      <c r="O16" s="2"/>
    </row>
    <row r="17" spans="2:15">
      <c r="B17" s="7">
        <v>3.8445499999999999</v>
      </c>
      <c r="C17" s="5" t="s">
        <v>2</v>
      </c>
      <c r="D17" s="5">
        <v>3</v>
      </c>
      <c r="G17" s="2"/>
      <c r="J17" s="42">
        <v>3.8445499999999999</v>
      </c>
      <c r="K17" s="5" t="s">
        <v>2</v>
      </c>
      <c r="L17" s="5">
        <v>3</v>
      </c>
      <c r="O17" s="2"/>
    </row>
    <row r="18" spans="2:15">
      <c r="B18" s="7">
        <v>4.1650999999999998</v>
      </c>
      <c r="C18" s="5" t="s">
        <v>2</v>
      </c>
      <c r="D18" s="5">
        <v>4</v>
      </c>
      <c r="G18" s="2"/>
      <c r="J18" s="42">
        <v>4.1650999999999998</v>
      </c>
      <c r="K18" s="5" t="s">
        <v>2</v>
      </c>
      <c r="L18" s="5">
        <v>4</v>
      </c>
      <c r="O18" s="2"/>
    </row>
    <row r="19" spans="2:15">
      <c r="B19" s="7">
        <v>4.28118</v>
      </c>
      <c r="C19" s="5" t="s">
        <v>2</v>
      </c>
      <c r="D19" s="5">
        <v>5</v>
      </c>
      <c r="G19" s="2"/>
      <c r="J19" s="42">
        <v>4.28118</v>
      </c>
      <c r="K19" s="5" t="s">
        <v>2</v>
      </c>
      <c r="L19" s="5">
        <v>5</v>
      </c>
      <c r="O19" s="2"/>
    </row>
    <row r="20" spans="2:15">
      <c r="B20" s="7">
        <v>3.4333300000000002</v>
      </c>
      <c r="C20" s="5" t="s">
        <v>2</v>
      </c>
      <c r="D20" s="5">
        <v>6</v>
      </c>
      <c r="G20" s="2"/>
      <c r="J20" s="42">
        <v>3.4333300000000002</v>
      </c>
      <c r="K20" s="5" t="s">
        <v>2</v>
      </c>
      <c r="L20" s="5">
        <v>6</v>
      </c>
      <c r="O20" s="2"/>
    </row>
    <row r="21" spans="2:15">
      <c r="B21" s="7">
        <v>3.8044199999999999</v>
      </c>
      <c r="C21" s="5" t="s">
        <v>2</v>
      </c>
      <c r="D21" s="5">
        <v>7</v>
      </c>
      <c r="G21" s="2"/>
      <c r="J21" s="42">
        <v>3.8044199999999999</v>
      </c>
      <c r="K21" s="5" t="s">
        <v>2</v>
      </c>
      <c r="L21" s="5">
        <v>7</v>
      </c>
      <c r="O21" s="2"/>
    </row>
    <row r="22" spans="2:15">
      <c r="B22" s="7">
        <v>3.93066</v>
      </c>
      <c r="C22" s="5" t="s">
        <v>2</v>
      </c>
      <c r="D22" s="5">
        <v>8</v>
      </c>
      <c r="G22" s="2"/>
      <c r="J22" s="42">
        <v>3.93066</v>
      </c>
      <c r="K22" s="5" t="s">
        <v>2</v>
      </c>
      <c r="L22" s="5">
        <v>8</v>
      </c>
      <c r="O22" s="2"/>
    </row>
    <row r="23" spans="2:15">
      <c r="B23" s="7">
        <v>4.1455399999999996</v>
      </c>
      <c r="C23" s="5" t="s">
        <v>2</v>
      </c>
      <c r="D23" s="5">
        <v>9</v>
      </c>
      <c r="G23" s="2"/>
      <c r="J23" s="42">
        <v>4.1455399999999996</v>
      </c>
      <c r="K23" s="5" t="s">
        <v>2</v>
      </c>
      <c r="L23" s="5">
        <v>9</v>
      </c>
      <c r="O23" s="2"/>
    </row>
    <row r="24" spans="2:15">
      <c r="B24" s="7">
        <v>4.2278399999999996</v>
      </c>
      <c r="C24" s="5" t="s">
        <v>2</v>
      </c>
      <c r="D24" s="5">
        <v>10</v>
      </c>
      <c r="G24" s="2"/>
      <c r="J24" s="42">
        <v>4.2278399999999996</v>
      </c>
      <c r="K24" s="5" t="s">
        <v>2</v>
      </c>
      <c r="L24" s="5">
        <v>10</v>
      </c>
      <c r="O24" s="2"/>
    </row>
    <row r="25" spans="2:15">
      <c r="B25" s="7">
        <v>3.58826</v>
      </c>
      <c r="C25" s="5" t="s">
        <v>3</v>
      </c>
      <c r="D25" s="5">
        <v>1</v>
      </c>
      <c r="G25" s="2"/>
      <c r="J25" s="42">
        <v>3.58826</v>
      </c>
      <c r="K25" s="5" t="s">
        <v>3</v>
      </c>
      <c r="L25" s="5">
        <v>1</v>
      </c>
      <c r="O25" s="2"/>
    </row>
    <row r="26" spans="2:15">
      <c r="B26" s="7">
        <v>3.9184700000000001</v>
      </c>
      <c r="C26" s="5" t="s">
        <v>3</v>
      </c>
      <c r="D26" s="5">
        <v>2</v>
      </c>
      <c r="G26" s="2"/>
      <c r="J26" s="42">
        <v>3.9184700000000001</v>
      </c>
      <c r="K26" s="5" t="s">
        <v>3</v>
      </c>
      <c r="L26" s="5">
        <v>2</v>
      </c>
      <c r="O26" s="2"/>
    </row>
    <row r="27" spans="2:15">
      <c r="B27" s="7">
        <v>3.85039</v>
      </c>
      <c r="C27" s="5" t="s">
        <v>3</v>
      </c>
      <c r="D27" s="5">
        <v>3</v>
      </c>
      <c r="G27" s="2"/>
      <c r="J27" s="42">
        <v>3.85039</v>
      </c>
      <c r="K27" s="5" t="s">
        <v>3</v>
      </c>
      <c r="L27" s="5">
        <v>3</v>
      </c>
      <c r="O27" s="2"/>
    </row>
    <row r="28" spans="2:15">
      <c r="B28" s="7">
        <v>4.1615399999999996</v>
      </c>
      <c r="C28" s="5" t="s">
        <v>3</v>
      </c>
      <c r="D28" s="5">
        <v>4</v>
      </c>
      <c r="G28" s="2"/>
      <c r="J28" s="42">
        <v>4.1615399999999996</v>
      </c>
      <c r="K28" s="5" t="s">
        <v>3</v>
      </c>
      <c r="L28" s="5">
        <v>4</v>
      </c>
      <c r="O28" s="2"/>
    </row>
    <row r="29" spans="2:15">
      <c r="B29" s="7">
        <v>4.22682</v>
      </c>
      <c r="C29" s="5" t="s">
        <v>3</v>
      </c>
      <c r="D29" s="5">
        <v>5</v>
      </c>
      <c r="G29" s="2"/>
      <c r="J29" s="42">
        <v>4.22682</v>
      </c>
      <c r="K29" s="5" t="s">
        <v>3</v>
      </c>
      <c r="L29" s="5">
        <v>5</v>
      </c>
      <c r="O29" s="2"/>
    </row>
    <row r="30" spans="2:15">
      <c r="B30" s="7">
        <v>3.40564</v>
      </c>
      <c r="C30" s="5" t="s">
        <v>3</v>
      </c>
      <c r="D30" s="5">
        <v>6</v>
      </c>
      <c r="G30" s="2"/>
      <c r="J30" s="42">
        <v>3.40564</v>
      </c>
      <c r="K30" s="5" t="s">
        <v>3</v>
      </c>
      <c r="L30" s="5">
        <v>6</v>
      </c>
      <c r="O30" s="2"/>
    </row>
    <row r="31" spans="2:15">
      <c r="B31" s="7">
        <v>3.8026399999999998</v>
      </c>
      <c r="C31" s="5" t="s">
        <v>3</v>
      </c>
      <c r="D31" s="5">
        <v>7</v>
      </c>
      <c r="G31" s="2"/>
      <c r="J31" s="42">
        <v>3.8026399999999998</v>
      </c>
      <c r="K31" s="5" t="s">
        <v>3</v>
      </c>
      <c r="L31" s="5">
        <v>7</v>
      </c>
      <c r="O31" s="2"/>
    </row>
    <row r="32" spans="2:15">
      <c r="B32" s="7">
        <v>3.8656299999999999</v>
      </c>
      <c r="C32" s="5" t="s">
        <v>3</v>
      </c>
      <c r="D32" s="5">
        <v>8</v>
      </c>
      <c r="G32" s="2"/>
      <c r="J32" s="42">
        <v>3.8656299999999999</v>
      </c>
      <c r="K32" s="5" t="s">
        <v>3</v>
      </c>
      <c r="L32" s="5">
        <v>8</v>
      </c>
      <c r="O32" s="2"/>
    </row>
    <row r="33" spans="2:15">
      <c r="B33" s="7">
        <v>4.1473199999999997</v>
      </c>
      <c r="C33" s="5" t="s">
        <v>3</v>
      </c>
      <c r="D33" s="5">
        <v>9</v>
      </c>
      <c r="G33" s="2"/>
      <c r="J33" s="42">
        <v>4.1473199999999997</v>
      </c>
      <c r="K33" s="5" t="s">
        <v>3</v>
      </c>
      <c r="L33" s="5">
        <v>9</v>
      </c>
      <c r="O33" s="2"/>
    </row>
    <row r="34" spans="2:15">
      <c r="B34" s="7">
        <v>4.2207299999999996</v>
      </c>
      <c r="C34" s="5" t="s">
        <v>3</v>
      </c>
      <c r="D34" s="5">
        <v>10</v>
      </c>
      <c r="G34" s="2"/>
      <c r="J34" s="42">
        <v>4.1473199999999997</v>
      </c>
      <c r="K34" s="5" t="s">
        <v>3</v>
      </c>
      <c r="L34" s="5">
        <v>10</v>
      </c>
      <c r="O34" s="2"/>
    </row>
    <row r="35" spans="2:15">
      <c r="B35" s="7">
        <v>3.57734</v>
      </c>
      <c r="C35" s="5" t="s">
        <v>4</v>
      </c>
      <c r="D35" s="5">
        <v>1</v>
      </c>
      <c r="G35" s="2"/>
      <c r="J35" s="42">
        <v>3.57734</v>
      </c>
      <c r="K35" s="5" t="s">
        <v>4</v>
      </c>
      <c r="L35" s="5">
        <v>1</v>
      </c>
      <c r="O35" s="2"/>
    </row>
    <row r="36" spans="2:15">
      <c r="B36" s="7">
        <v>3.8808699999999998</v>
      </c>
      <c r="C36" s="5" t="s">
        <v>4</v>
      </c>
      <c r="D36" s="5">
        <v>2</v>
      </c>
      <c r="G36" s="2"/>
      <c r="J36" s="42">
        <v>3.8808699999999998</v>
      </c>
      <c r="K36" s="5" t="s">
        <v>4</v>
      </c>
      <c r="L36" s="5">
        <v>2</v>
      </c>
      <c r="O36" s="2"/>
    </row>
    <row r="37" spans="2:15">
      <c r="B37" s="7">
        <v>3.8529300000000002</v>
      </c>
      <c r="C37" s="5" t="s">
        <v>4</v>
      </c>
      <c r="D37" s="5">
        <v>3</v>
      </c>
      <c r="G37" s="2"/>
      <c r="J37" s="42">
        <v>3.8529300000000002</v>
      </c>
      <c r="K37" s="5" t="s">
        <v>4</v>
      </c>
      <c r="L37" s="5">
        <v>3</v>
      </c>
      <c r="O37" s="2"/>
    </row>
    <row r="38" spans="2:15">
      <c r="B38" s="7">
        <v>4.1767799999999999</v>
      </c>
      <c r="C38" s="5" t="s">
        <v>4</v>
      </c>
      <c r="D38" s="5">
        <v>4</v>
      </c>
      <c r="G38" s="2"/>
      <c r="J38" s="42">
        <v>4.1767799999999999</v>
      </c>
      <c r="K38" s="5" t="s">
        <v>4</v>
      </c>
      <c r="L38" s="5">
        <v>4</v>
      </c>
      <c r="O38" s="2"/>
    </row>
    <row r="39" spans="2:15">
      <c r="B39" s="7">
        <v>4.2646699999999997</v>
      </c>
      <c r="C39" s="5" t="s">
        <v>4</v>
      </c>
      <c r="D39" s="5">
        <v>5</v>
      </c>
      <c r="G39" s="2"/>
      <c r="J39" s="42">
        <v>4.2646699999999997</v>
      </c>
      <c r="K39" s="5" t="s">
        <v>4</v>
      </c>
      <c r="L39" s="5">
        <v>5</v>
      </c>
      <c r="O39" s="2"/>
    </row>
    <row r="40" spans="2:15">
      <c r="B40" s="7">
        <v>3.43282</v>
      </c>
      <c r="C40" s="5" t="s">
        <v>4</v>
      </c>
      <c r="D40" s="5">
        <v>6</v>
      </c>
      <c r="G40" s="2"/>
      <c r="J40" s="42">
        <v>3.43282</v>
      </c>
      <c r="K40" s="5" t="s">
        <v>4</v>
      </c>
      <c r="L40" s="5">
        <v>6</v>
      </c>
      <c r="O40" s="2"/>
    </row>
    <row r="41" spans="2:15">
      <c r="B41" s="7">
        <v>3.8105199999999999</v>
      </c>
      <c r="C41" s="5" t="s">
        <v>4</v>
      </c>
      <c r="D41" s="5">
        <v>7</v>
      </c>
      <c r="G41" s="2"/>
      <c r="J41" s="42">
        <v>3.8105199999999999</v>
      </c>
      <c r="K41" s="5" t="s">
        <v>4</v>
      </c>
      <c r="L41" s="5">
        <v>7</v>
      </c>
      <c r="O41" s="2"/>
    </row>
    <row r="42" spans="2:15">
      <c r="B42" s="7">
        <v>3.85141</v>
      </c>
      <c r="C42" s="5" t="s">
        <v>4</v>
      </c>
      <c r="D42" s="5">
        <v>8</v>
      </c>
      <c r="G42" s="2"/>
      <c r="J42" s="42">
        <v>3.85141</v>
      </c>
      <c r="K42" s="5" t="s">
        <v>4</v>
      </c>
      <c r="L42" s="5">
        <v>8</v>
      </c>
      <c r="O42" s="2"/>
    </row>
    <row r="43" spans="2:15">
      <c r="B43" s="7">
        <v>4.14072</v>
      </c>
      <c r="C43" s="5" t="s">
        <v>4</v>
      </c>
      <c r="D43" s="5">
        <v>9</v>
      </c>
      <c r="G43" s="2"/>
      <c r="J43" s="42">
        <v>4.14072</v>
      </c>
      <c r="K43" s="5" t="s">
        <v>4</v>
      </c>
      <c r="L43" s="5">
        <v>9</v>
      </c>
      <c r="O43" s="2"/>
    </row>
    <row r="44" spans="2:15">
      <c r="B44" s="7">
        <v>4.2235199999999997</v>
      </c>
      <c r="C44" s="5" t="s">
        <v>4</v>
      </c>
      <c r="D44" s="5">
        <v>10</v>
      </c>
      <c r="G44" s="2"/>
      <c r="J44" s="42">
        <v>4.2235199999999997</v>
      </c>
      <c r="K44" s="5" t="s">
        <v>4</v>
      </c>
      <c r="L44" s="5">
        <v>10</v>
      </c>
      <c r="O44" s="2"/>
    </row>
    <row r="45" spans="2:15">
      <c r="B45" s="7">
        <v>3.57531</v>
      </c>
      <c r="C45" s="5" t="s">
        <v>2</v>
      </c>
      <c r="D45" s="5">
        <v>1</v>
      </c>
      <c r="G45" s="2"/>
      <c r="J45" s="42">
        <v>3.57531</v>
      </c>
      <c r="K45" s="5" t="s">
        <v>2</v>
      </c>
      <c r="L45" s="5">
        <v>1</v>
      </c>
      <c r="O45" s="2"/>
    </row>
    <row r="46" spans="2:15">
      <c r="B46" s="7">
        <v>3.9301499999999998</v>
      </c>
      <c r="C46" s="5" t="s">
        <v>2</v>
      </c>
      <c r="D46" s="5">
        <v>2</v>
      </c>
      <c r="G46" s="2"/>
      <c r="J46" s="42">
        <v>3.9301499999999998</v>
      </c>
      <c r="K46" s="5" t="s">
        <v>2</v>
      </c>
      <c r="L46" s="5">
        <v>2</v>
      </c>
      <c r="O46" s="2"/>
    </row>
    <row r="47" spans="2:15">
      <c r="B47" s="7">
        <v>3.8818899999999998</v>
      </c>
      <c r="C47" s="5" t="s">
        <v>2</v>
      </c>
      <c r="D47" s="5">
        <v>3</v>
      </c>
      <c r="G47" s="2"/>
      <c r="J47" s="42">
        <v>3.8818899999999998</v>
      </c>
      <c r="K47" s="5" t="s">
        <v>2</v>
      </c>
      <c r="L47" s="5">
        <v>3</v>
      </c>
      <c r="O47" s="2"/>
    </row>
    <row r="48" spans="2:15">
      <c r="B48" s="7">
        <v>4.2245400000000002</v>
      </c>
      <c r="C48" s="5" t="s">
        <v>2</v>
      </c>
      <c r="D48" s="5">
        <v>4</v>
      </c>
      <c r="G48" s="2"/>
      <c r="J48" s="42">
        <v>4.2245400000000002</v>
      </c>
      <c r="K48" s="5" t="s">
        <v>2</v>
      </c>
      <c r="L48" s="5">
        <v>4</v>
      </c>
      <c r="O48" s="2"/>
    </row>
    <row r="49" spans="2:15">
      <c r="B49" s="7">
        <v>4.3088600000000001</v>
      </c>
      <c r="C49" s="5" t="s">
        <v>2</v>
      </c>
      <c r="D49" s="5">
        <v>5</v>
      </c>
      <c r="G49" s="2"/>
      <c r="J49" s="42">
        <v>4.3088600000000001</v>
      </c>
      <c r="K49" s="5" t="s">
        <v>2</v>
      </c>
      <c r="L49" s="5">
        <v>5</v>
      </c>
      <c r="O49" s="2"/>
    </row>
    <row r="50" spans="2:15">
      <c r="B50" s="7">
        <v>3.4455200000000001</v>
      </c>
      <c r="C50" s="5" t="s">
        <v>2</v>
      </c>
      <c r="D50" s="5">
        <v>6</v>
      </c>
      <c r="G50" s="2"/>
      <c r="J50" s="42">
        <v>3.4455200000000001</v>
      </c>
      <c r="K50" s="5" t="s">
        <v>2</v>
      </c>
      <c r="L50" s="5">
        <v>6</v>
      </c>
      <c r="O50" s="2"/>
    </row>
    <row r="51" spans="2:15">
      <c r="B51" s="7">
        <v>3.8448099999999998</v>
      </c>
      <c r="C51" s="5" t="s">
        <v>2</v>
      </c>
      <c r="D51" s="5">
        <v>7</v>
      </c>
      <c r="G51" s="2"/>
      <c r="J51" s="42">
        <v>3.8448099999999998</v>
      </c>
      <c r="K51" s="5" t="s">
        <v>2</v>
      </c>
      <c r="L51" s="5">
        <v>7</v>
      </c>
      <c r="O51" s="2"/>
    </row>
    <row r="52" spans="2:15">
      <c r="B52" s="7">
        <v>3.9060199999999998</v>
      </c>
      <c r="C52" s="5" t="s">
        <v>2</v>
      </c>
      <c r="D52" s="5">
        <v>8</v>
      </c>
      <c r="G52" s="2"/>
      <c r="J52" s="42">
        <v>3.9060199999999998</v>
      </c>
      <c r="K52" s="5" t="s">
        <v>2</v>
      </c>
      <c r="L52" s="5">
        <v>8</v>
      </c>
      <c r="O52" s="2"/>
    </row>
    <row r="53" spans="2:15">
      <c r="B53" s="7">
        <v>4.1531599999999997</v>
      </c>
      <c r="C53" s="5" t="s">
        <v>2</v>
      </c>
      <c r="D53" s="5">
        <v>9</v>
      </c>
      <c r="G53" s="2"/>
      <c r="J53" s="42">
        <v>4.1531599999999997</v>
      </c>
      <c r="K53" s="5" t="s">
        <v>2</v>
      </c>
      <c r="L53" s="5">
        <v>9</v>
      </c>
      <c r="O53" s="2"/>
    </row>
    <row r="54" spans="2:15">
      <c r="B54" s="7">
        <v>4.2184400000000002</v>
      </c>
      <c r="C54" s="5" t="s">
        <v>2</v>
      </c>
      <c r="D54" s="5">
        <v>10</v>
      </c>
      <c r="G54" s="2"/>
      <c r="J54" s="42">
        <v>4.2184400000000002</v>
      </c>
      <c r="K54" s="5" t="s">
        <v>2</v>
      </c>
      <c r="L54" s="5">
        <v>10</v>
      </c>
      <c r="O54" s="2"/>
    </row>
    <row r="55" spans="2:15">
      <c r="B55" s="7">
        <v>3.6286499999999999</v>
      </c>
      <c r="C55" s="5" t="s">
        <v>3</v>
      </c>
      <c r="D55" s="5">
        <v>1</v>
      </c>
      <c r="G55" s="2"/>
      <c r="J55" s="42">
        <v>3.6286499999999999</v>
      </c>
      <c r="K55" s="5" t="s">
        <v>3</v>
      </c>
      <c r="L55" s="5">
        <v>1</v>
      </c>
      <c r="O55" s="2"/>
    </row>
    <row r="56" spans="2:15">
      <c r="B56" s="7">
        <v>3.9065300000000001</v>
      </c>
      <c r="C56" s="5" t="s">
        <v>3</v>
      </c>
      <c r="D56" s="5">
        <v>2</v>
      </c>
      <c r="G56" s="2"/>
      <c r="J56" s="42">
        <v>3.9065300000000001</v>
      </c>
      <c r="K56" s="5" t="s">
        <v>3</v>
      </c>
      <c r="L56" s="5">
        <v>2</v>
      </c>
      <c r="O56" s="2"/>
    </row>
    <row r="57" spans="2:15">
      <c r="B57" s="7">
        <v>3.8488699999999998</v>
      </c>
      <c r="C57" s="5" t="s">
        <v>3</v>
      </c>
      <c r="D57" s="5">
        <v>3</v>
      </c>
      <c r="G57" s="2"/>
      <c r="J57" s="42">
        <v>3.8488699999999998</v>
      </c>
      <c r="K57" s="5" t="s">
        <v>3</v>
      </c>
      <c r="L57" s="5">
        <v>3</v>
      </c>
      <c r="O57" s="2"/>
    </row>
    <row r="58" spans="2:15">
      <c r="B58" s="7">
        <v>4.2082800000000002</v>
      </c>
      <c r="C58" s="5" t="s">
        <v>3</v>
      </c>
      <c r="D58" s="5">
        <v>4</v>
      </c>
      <c r="G58" s="2"/>
      <c r="J58" s="42">
        <v>4.2082800000000002</v>
      </c>
      <c r="K58" s="5" t="s">
        <v>3</v>
      </c>
      <c r="L58" s="5">
        <v>4</v>
      </c>
      <c r="O58" s="2"/>
    </row>
    <row r="59" spans="2:15">
      <c r="B59" s="7">
        <v>4.2344400000000002</v>
      </c>
      <c r="C59" s="5" t="s">
        <v>3</v>
      </c>
      <c r="D59" s="5">
        <v>5</v>
      </c>
      <c r="G59" s="2"/>
      <c r="J59" s="42">
        <v>4.2344400000000002</v>
      </c>
      <c r="K59" s="5" t="s">
        <v>3</v>
      </c>
      <c r="L59" s="5">
        <v>5</v>
      </c>
      <c r="O59" s="2"/>
    </row>
    <row r="60" spans="2:15">
      <c r="B60" s="7">
        <v>3.39446</v>
      </c>
      <c r="C60" s="5" t="s">
        <v>3</v>
      </c>
      <c r="D60" s="5">
        <v>6</v>
      </c>
      <c r="G60" s="2"/>
      <c r="J60" s="42">
        <v>3.39446</v>
      </c>
      <c r="K60" s="5" t="s">
        <v>3</v>
      </c>
      <c r="L60" s="5">
        <v>6</v>
      </c>
      <c r="O60" s="2"/>
    </row>
    <row r="61" spans="2:15">
      <c r="B61" s="7">
        <v>3.8036599999999998</v>
      </c>
      <c r="C61" s="5" t="s">
        <v>3</v>
      </c>
      <c r="D61" s="5">
        <v>7</v>
      </c>
      <c r="G61" s="2"/>
      <c r="J61" s="42">
        <v>3.8036599999999998</v>
      </c>
      <c r="K61" s="5" t="s">
        <v>3</v>
      </c>
      <c r="L61" s="5">
        <v>7</v>
      </c>
      <c r="O61" s="2"/>
    </row>
    <row r="62" spans="2:15">
      <c r="B62" s="7">
        <v>3.8491200000000001</v>
      </c>
      <c r="C62" s="5" t="s">
        <v>3</v>
      </c>
      <c r="D62" s="5">
        <v>8</v>
      </c>
      <c r="G62" s="2"/>
      <c r="J62" s="42">
        <v>3.8491200000000001</v>
      </c>
      <c r="K62" s="5" t="s">
        <v>3</v>
      </c>
      <c r="L62" s="5">
        <v>8</v>
      </c>
      <c r="O62" s="2"/>
    </row>
    <row r="63" spans="2:15">
      <c r="B63" s="7">
        <v>4.0980400000000001</v>
      </c>
      <c r="C63" s="5" t="s">
        <v>3</v>
      </c>
      <c r="D63" s="5">
        <v>9</v>
      </c>
      <c r="G63" s="2"/>
      <c r="J63" s="42">
        <v>4.0980400000000001</v>
      </c>
      <c r="K63" s="5" t="s">
        <v>3</v>
      </c>
      <c r="L63" s="5">
        <v>9</v>
      </c>
      <c r="O63" s="2"/>
    </row>
    <row r="64" spans="2:15">
      <c r="B64" s="7">
        <v>4.2187000000000001</v>
      </c>
      <c r="C64" s="5" t="s">
        <v>3</v>
      </c>
      <c r="D64" s="5">
        <v>10</v>
      </c>
      <c r="G64" s="2"/>
      <c r="J64" s="42">
        <v>4.2187000000000001</v>
      </c>
      <c r="K64" s="5" t="s">
        <v>3</v>
      </c>
      <c r="L64" s="5">
        <v>10</v>
      </c>
      <c r="O64" s="2"/>
    </row>
    <row r="65" spans="2:15">
      <c r="B65" s="7">
        <v>3.5826799999999999</v>
      </c>
      <c r="C65" s="5" t="s">
        <v>4</v>
      </c>
      <c r="D65" s="5">
        <v>1</v>
      </c>
      <c r="G65" s="2"/>
      <c r="J65" s="42">
        <v>3.5826799999999999</v>
      </c>
      <c r="K65" s="5" t="s">
        <v>4</v>
      </c>
      <c r="L65" s="5">
        <v>1</v>
      </c>
      <c r="O65" s="2"/>
    </row>
    <row r="66" spans="2:15">
      <c r="B66" s="7">
        <v>3.8717299999999999</v>
      </c>
      <c r="C66" s="5" t="s">
        <v>4</v>
      </c>
      <c r="D66" s="5">
        <v>2</v>
      </c>
      <c r="G66" s="2"/>
      <c r="J66" s="42">
        <v>3.8717299999999999</v>
      </c>
      <c r="K66" s="5" t="s">
        <v>4</v>
      </c>
      <c r="L66" s="5">
        <v>2</v>
      </c>
      <c r="O66" s="2"/>
    </row>
    <row r="67" spans="2:15">
      <c r="B67" s="7">
        <v>3.7805399999999998</v>
      </c>
      <c r="C67" s="5" t="s">
        <v>4</v>
      </c>
      <c r="D67" s="5">
        <v>3</v>
      </c>
      <c r="G67" s="2"/>
      <c r="J67" s="42">
        <v>3.7805399999999998</v>
      </c>
      <c r="K67" s="5" t="s">
        <v>4</v>
      </c>
      <c r="L67" s="5">
        <v>3</v>
      </c>
      <c r="O67" s="2"/>
    </row>
    <row r="68" spans="2:15">
      <c r="B68" s="7">
        <v>4.1612900000000002</v>
      </c>
      <c r="C68" s="5" t="s">
        <v>4</v>
      </c>
      <c r="D68" s="5">
        <v>4</v>
      </c>
      <c r="G68" s="2"/>
      <c r="J68" s="42">
        <v>4.1612900000000002</v>
      </c>
      <c r="K68" s="5" t="s">
        <v>4</v>
      </c>
      <c r="L68" s="5">
        <v>4</v>
      </c>
      <c r="O68" s="2"/>
    </row>
    <row r="69" spans="2:15">
      <c r="B69" s="7">
        <v>4.2387600000000001</v>
      </c>
      <c r="C69" s="5" t="s">
        <v>4</v>
      </c>
      <c r="D69" s="5">
        <v>5</v>
      </c>
      <c r="G69" s="2"/>
      <c r="J69" s="42">
        <v>4.2387600000000001</v>
      </c>
      <c r="K69" s="5" t="s">
        <v>4</v>
      </c>
      <c r="L69" s="5">
        <v>5</v>
      </c>
      <c r="O69" s="2"/>
    </row>
    <row r="70" spans="2:15">
      <c r="B70" s="7">
        <v>3.3797299999999999</v>
      </c>
      <c r="C70" s="5" t="s">
        <v>4</v>
      </c>
      <c r="D70" s="5">
        <v>6</v>
      </c>
      <c r="G70" s="2"/>
      <c r="J70" s="42">
        <v>3.3797299999999999</v>
      </c>
      <c r="K70" s="5" t="s">
        <v>4</v>
      </c>
      <c r="L70" s="5">
        <v>6</v>
      </c>
      <c r="O70" s="2"/>
    </row>
    <row r="71" spans="2:15">
      <c r="B71" s="7">
        <v>3.7995899999999998</v>
      </c>
      <c r="C71" s="5" t="s">
        <v>4</v>
      </c>
      <c r="D71" s="5">
        <v>7</v>
      </c>
      <c r="G71" s="2"/>
      <c r="J71" s="42">
        <v>3.7995899999999998</v>
      </c>
      <c r="K71" s="5" t="s">
        <v>4</v>
      </c>
      <c r="L71" s="5">
        <v>7</v>
      </c>
      <c r="O71" s="2"/>
    </row>
    <row r="72" spans="2:15">
      <c r="B72" s="7">
        <v>3.8856999999999999</v>
      </c>
      <c r="C72" s="5" t="s">
        <v>4</v>
      </c>
      <c r="D72" s="5">
        <v>8</v>
      </c>
      <c r="G72" s="2"/>
      <c r="J72" s="42">
        <v>3.8856999999999999</v>
      </c>
      <c r="K72" s="5" t="s">
        <v>4</v>
      </c>
      <c r="L72" s="5">
        <v>8</v>
      </c>
      <c r="O72" s="2"/>
    </row>
    <row r="73" spans="2:15">
      <c r="B73" s="7">
        <v>4.1518899999999999</v>
      </c>
      <c r="C73" s="5" t="s">
        <v>4</v>
      </c>
      <c r="D73" s="5">
        <v>9</v>
      </c>
      <c r="G73" s="2"/>
      <c r="J73" s="42">
        <v>4.1518899999999999</v>
      </c>
      <c r="K73" s="5" t="s">
        <v>4</v>
      </c>
      <c r="L73" s="5">
        <v>9</v>
      </c>
      <c r="O73" s="2"/>
    </row>
    <row r="74" spans="2:15">
      <c r="B74" s="7">
        <v>4.2113300000000002</v>
      </c>
      <c r="C74" s="5" t="s">
        <v>4</v>
      </c>
      <c r="D74" s="5">
        <v>10</v>
      </c>
      <c r="G74" s="2"/>
      <c r="J74" s="42">
        <v>4.2113300000000002</v>
      </c>
      <c r="K74" s="5" t="s">
        <v>4</v>
      </c>
      <c r="L74" s="5">
        <v>10</v>
      </c>
      <c r="O74" s="2"/>
    </row>
    <row r="75" spans="2:15">
      <c r="B75" s="7">
        <v>3.61748</v>
      </c>
      <c r="C75" s="5" t="s">
        <v>2</v>
      </c>
      <c r="D75" s="5">
        <v>1</v>
      </c>
      <c r="G75" s="2"/>
      <c r="J75" s="42">
        <v>3.61748</v>
      </c>
      <c r="K75" s="5" t="s">
        <v>2</v>
      </c>
      <c r="L75" s="5">
        <v>1</v>
      </c>
      <c r="O75" s="2"/>
    </row>
    <row r="76" spans="2:15">
      <c r="B76" s="7">
        <v>3.8991600000000002</v>
      </c>
      <c r="C76" s="5" t="s">
        <v>2</v>
      </c>
      <c r="D76" s="5">
        <v>2</v>
      </c>
      <c r="G76" s="2"/>
      <c r="J76" s="42">
        <v>3.8991600000000002</v>
      </c>
      <c r="K76" s="5" t="s">
        <v>2</v>
      </c>
      <c r="L76" s="5">
        <v>2</v>
      </c>
      <c r="O76" s="2"/>
    </row>
    <row r="77" spans="2:15">
      <c r="B77" s="7">
        <v>3.7932399999999999</v>
      </c>
      <c r="C77" s="5" t="s">
        <v>2</v>
      </c>
      <c r="D77" s="5">
        <v>3</v>
      </c>
      <c r="G77" s="2"/>
      <c r="J77" s="42">
        <v>3.7932399999999999</v>
      </c>
      <c r="K77" s="5" t="s">
        <v>2</v>
      </c>
      <c r="L77" s="5">
        <v>3</v>
      </c>
      <c r="O77" s="2"/>
    </row>
    <row r="78" spans="2:15">
      <c r="B78" s="7">
        <v>4.1831399999999999</v>
      </c>
      <c r="C78" s="5" t="s">
        <v>2</v>
      </c>
      <c r="D78" s="5">
        <v>4</v>
      </c>
      <c r="G78" s="2"/>
      <c r="J78" s="42">
        <v>4.1831399999999999</v>
      </c>
      <c r="K78" s="5" t="s">
        <v>2</v>
      </c>
      <c r="L78" s="5">
        <v>4</v>
      </c>
      <c r="O78" s="2"/>
    </row>
    <row r="79" spans="2:15">
      <c r="B79" s="7">
        <v>4.2524800000000003</v>
      </c>
      <c r="C79" s="5" t="s">
        <v>2</v>
      </c>
      <c r="D79" s="5">
        <v>5</v>
      </c>
      <c r="G79" s="2"/>
      <c r="J79" s="42">
        <v>4.2524800000000003</v>
      </c>
      <c r="K79" s="5" t="s">
        <v>2</v>
      </c>
      <c r="L79" s="5">
        <v>5</v>
      </c>
      <c r="O79" s="2"/>
    </row>
    <row r="80" spans="2:15">
      <c r="B80" s="7">
        <v>3.3677899999999998</v>
      </c>
      <c r="C80" s="5" t="s">
        <v>2</v>
      </c>
      <c r="D80" s="5">
        <v>6</v>
      </c>
      <c r="G80" s="2"/>
      <c r="J80" s="42">
        <v>3.3677899999999998</v>
      </c>
      <c r="K80" s="5" t="s">
        <v>2</v>
      </c>
      <c r="L80" s="5">
        <v>6</v>
      </c>
      <c r="O80" s="2"/>
    </row>
    <row r="81" spans="2:15">
      <c r="B81" s="7">
        <v>3.78816</v>
      </c>
      <c r="C81" s="5" t="s">
        <v>2</v>
      </c>
      <c r="D81" s="5">
        <v>7</v>
      </c>
      <c r="G81" s="2"/>
      <c r="J81" s="42">
        <v>3.78816</v>
      </c>
      <c r="K81" s="5" t="s">
        <v>2</v>
      </c>
      <c r="L81" s="5">
        <v>7</v>
      </c>
      <c r="O81" s="2"/>
    </row>
    <row r="82" spans="2:15">
      <c r="B82" s="7">
        <v>3.8978899999999999</v>
      </c>
      <c r="C82" s="5" t="s">
        <v>2</v>
      </c>
      <c r="D82" s="5">
        <v>8</v>
      </c>
      <c r="G82" s="2"/>
      <c r="J82" s="42">
        <v>3.8978899999999999</v>
      </c>
      <c r="K82" s="5" t="s">
        <v>2</v>
      </c>
      <c r="L82" s="5">
        <v>8</v>
      </c>
      <c r="O82" s="2"/>
    </row>
    <row r="83" spans="2:15">
      <c r="B83" s="7">
        <v>4.1983699999999997</v>
      </c>
      <c r="C83" s="5" t="s">
        <v>2</v>
      </c>
      <c r="D83" s="5">
        <v>9</v>
      </c>
      <c r="G83" s="2"/>
      <c r="J83" s="42">
        <v>4.1983699999999997</v>
      </c>
      <c r="K83" s="5" t="s">
        <v>2</v>
      </c>
      <c r="L83" s="5">
        <v>9</v>
      </c>
      <c r="O83" s="2"/>
    </row>
    <row r="84" spans="2:15">
      <c r="B84" s="7">
        <v>4.2471399999999999</v>
      </c>
      <c r="C84" s="5" t="s">
        <v>2</v>
      </c>
      <c r="D84" s="5">
        <v>10</v>
      </c>
      <c r="G84" s="2"/>
      <c r="J84" s="42">
        <v>4.2471399999999999</v>
      </c>
      <c r="K84" s="5" t="s">
        <v>2</v>
      </c>
      <c r="L84" s="5">
        <v>10</v>
      </c>
      <c r="O84" s="2"/>
    </row>
    <row r="85" spans="2:15">
      <c r="B85" s="7">
        <v>3.6309399999999998</v>
      </c>
      <c r="C85" s="5" t="s">
        <v>3</v>
      </c>
      <c r="D85" s="5">
        <v>1</v>
      </c>
      <c r="G85" s="2"/>
      <c r="J85" s="42">
        <v>3.6309399999999998</v>
      </c>
      <c r="K85" s="5" t="s">
        <v>3</v>
      </c>
      <c r="L85" s="5">
        <v>1</v>
      </c>
      <c r="O85" s="2"/>
    </row>
    <row r="86" spans="2:15">
      <c r="B86" s="7">
        <v>3.9451399999999999</v>
      </c>
      <c r="C86" s="5" t="s">
        <v>3</v>
      </c>
      <c r="D86" s="5">
        <v>2</v>
      </c>
      <c r="G86" s="2"/>
      <c r="J86" s="42">
        <v>3.9451399999999999</v>
      </c>
      <c r="K86" s="5" t="s">
        <v>3</v>
      </c>
      <c r="L86" s="5">
        <v>2</v>
      </c>
      <c r="O86" s="2"/>
    </row>
    <row r="87" spans="2:15">
      <c r="B87" s="7">
        <v>3.8509000000000002</v>
      </c>
      <c r="C87" s="5" t="s">
        <v>3</v>
      </c>
      <c r="D87" s="5">
        <v>3</v>
      </c>
      <c r="G87" s="2"/>
      <c r="J87" s="42">
        <v>3.8509000000000002</v>
      </c>
      <c r="K87" s="5" t="s">
        <v>3</v>
      </c>
      <c r="L87" s="5">
        <v>3</v>
      </c>
      <c r="O87" s="2"/>
    </row>
    <row r="88" spans="2:15">
      <c r="B88" s="7">
        <v>4.2349500000000004</v>
      </c>
      <c r="C88" s="5" t="s">
        <v>3</v>
      </c>
      <c r="D88" s="5">
        <v>4</v>
      </c>
      <c r="G88" s="2"/>
      <c r="J88" s="42">
        <v>4.2349500000000004</v>
      </c>
      <c r="K88" s="5" t="s">
        <v>3</v>
      </c>
      <c r="L88" s="5">
        <v>4</v>
      </c>
      <c r="O88" s="2"/>
    </row>
    <row r="89" spans="2:15">
      <c r="B89" s="7">
        <v>4.2778799999999997</v>
      </c>
      <c r="C89" s="5" t="s">
        <v>3</v>
      </c>
      <c r="D89" s="5">
        <v>5</v>
      </c>
      <c r="G89" s="2"/>
      <c r="J89" s="42">
        <v>4.2778799999999997</v>
      </c>
      <c r="K89" s="5" t="s">
        <v>3</v>
      </c>
      <c r="L89" s="5">
        <v>5</v>
      </c>
      <c r="O89" s="2"/>
    </row>
    <row r="90" spans="2:15">
      <c r="B90" s="7">
        <v>3.3959899999999998</v>
      </c>
      <c r="C90" s="5" t="s">
        <v>3</v>
      </c>
      <c r="D90" s="5">
        <v>6</v>
      </c>
      <c r="G90" s="2"/>
      <c r="J90" s="42">
        <v>3.3959899999999998</v>
      </c>
      <c r="K90" s="5" t="s">
        <v>3</v>
      </c>
      <c r="L90" s="5">
        <v>6</v>
      </c>
      <c r="O90" s="2"/>
    </row>
    <row r="91" spans="2:15">
      <c r="B91" s="7">
        <v>3.8001</v>
      </c>
      <c r="C91" s="5" t="s">
        <v>3</v>
      </c>
      <c r="D91" s="5">
        <v>7</v>
      </c>
      <c r="G91" s="2"/>
      <c r="J91" s="42">
        <v>3.8001</v>
      </c>
      <c r="K91" s="5" t="s">
        <v>3</v>
      </c>
      <c r="L91" s="5">
        <v>7</v>
      </c>
      <c r="O91" s="2"/>
    </row>
    <row r="92" spans="2:15">
      <c r="B92" s="7">
        <v>3.8750300000000002</v>
      </c>
      <c r="C92" s="5" t="s">
        <v>3</v>
      </c>
      <c r="D92" s="5">
        <v>8</v>
      </c>
      <c r="G92" s="2"/>
      <c r="J92" s="42">
        <v>3.8750300000000002</v>
      </c>
      <c r="K92" s="5" t="s">
        <v>3</v>
      </c>
      <c r="L92" s="5">
        <v>8</v>
      </c>
      <c r="O92" s="2"/>
    </row>
    <row r="93" spans="2:15">
      <c r="B93" s="7">
        <v>4.1237000000000004</v>
      </c>
      <c r="C93" s="5" t="s">
        <v>3</v>
      </c>
      <c r="D93" s="5">
        <v>9</v>
      </c>
      <c r="G93" s="2"/>
      <c r="J93" s="42">
        <v>4.1237000000000004</v>
      </c>
      <c r="K93" s="5" t="s">
        <v>3</v>
      </c>
      <c r="L93" s="5">
        <v>9</v>
      </c>
      <c r="O93" s="2"/>
    </row>
    <row r="94" spans="2:15">
      <c r="B94" s="7">
        <v>4.2131100000000004</v>
      </c>
      <c r="C94" s="5" t="s">
        <v>3</v>
      </c>
      <c r="D94" s="5">
        <v>10</v>
      </c>
      <c r="G94" s="2"/>
      <c r="J94" s="42">
        <v>4.2131100000000004</v>
      </c>
      <c r="K94" s="5" t="s">
        <v>3</v>
      </c>
      <c r="L94" s="5">
        <v>10</v>
      </c>
      <c r="O94" s="2"/>
    </row>
    <row r="95" spans="2:15">
      <c r="B95" s="7">
        <v>3.6286499999999999</v>
      </c>
      <c r="C95" s="5" t="s">
        <v>4</v>
      </c>
      <c r="D95" s="5">
        <v>1</v>
      </c>
      <c r="G95" s="2"/>
      <c r="J95" s="42">
        <v>3.6286499999999999</v>
      </c>
      <c r="K95" s="5" t="s">
        <v>4</v>
      </c>
      <c r="L95" s="5">
        <v>1</v>
      </c>
      <c r="O95" s="2"/>
    </row>
    <row r="96" spans="2:15">
      <c r="B96" s="7">
        <v>3.87351</v>
      </c>
      <c r="C96" s="5" t="s">
        <v>4</v>
      </c>
      <c r="D96" s="5">
        <v>2</v>
      </c>
      <c r="G96" s="2"/>
      <c r="J96" s="42">
        <v>3.87351</v>
      </c>
      <c r="K96" s="5" t="s">
        <v>4</v>
      </c>
      <c r="L96" s="5">
        <v>2</v>
      </c>
      <c r="O96" s="2"/>
    </row>
    <row r="97" spans="2:15">
      <c r="B97" s="7">
        <v>3.7968000000000002</v>
      </c>
      <c r="C97" s="5" t="s">
        <v>4</v>
      </c>
      <c r="D97" s="5">
        <v>3</v>
      </c>
      <c r="G97" s="2"/>
      <c r="J97" s="42">
        <v>3.7968000000000002</v>
      </c>
      <c r="K97" s="5" t="s">
        <v>4</v>
      </c>
      <c r="L97" s="5">
        <v>3</v>
      </c>
      <c r="O97" s="2"/>
    </row>
    <row r="98" spans="2:15">
      <c r="B98" s="7">
        <v>4.1745000000000001</v>
      </c>
      <c r="C98" s="5" t="s">
        <v>4</v>
      </c>
      <c r="D98" s="5">
        <v>4</v>
      </c>
      <c r="G98" s="2"/>
      <c r="J98" s="42">
        <v>4.1745000000000001</v>
      </c>
      <c r="K98" s="5" t="s">
        <v>4</v>
      </c>
      <c r="L98" s="5">
        <v>4</v>
      </c>
      <c r="O98" s="2"/>
    </row>
    <row r="99" spans="2:15">
      <c r="B99" s="7">
        <v>4.1988799999999999</v>
      </c>
      <c r="C99" s="5" t="s">
        <v>4</v>
      </c>
      <c r="D99" s="5">
        <v>5</v>
      </c>
      <c r="G99" s="2"/>
      <c r="J99" s="42">
        <v>4.1988799999999999</v>
      </c>
      <c r="K99" s="5" t="s">
        <v>4</v>
      </c>
      <c r="L99" s="5">
        <v>5</v>
      </c>
      <c r="O99" s="2"/>
    </row>
    <row r="100" spans="2:15">
      <c r="B100" s="7">
        <v>3.3997999999999999</v>
      </c>
      <c r="C100" s="5" t="s">
        <v>4</v>
      </c>
      <c r="D100" s="5">
        <v>6</v>
      </c>
      <c r="G100" s="2"/>
      <c r="J100" s="42">
        <v>3.3997999999999999</v>
      </c>
      <c r="K100" s="5" t="s">
        <v>4</v>
      </c>
      <c r="L100" s="5">
        <v>6</v>
      </c>
      <c r="O100" s="2"/>
    </row>
    <row r="101" spans="2:15">
      <c r="B101" s="7">
        <v>3.7866399999999998</v>
      </c>
      <c r="C101" s="5" t="s">
        <v>4</v>
      </c>
      <c r="D101" s="5">
        <v>7</v>
      </c>
      <c r="G101" s="2"/>
      <c r="J101" s="42">
        <v>3.7866399999999998</v>
      </c>
      <c r="K101" s="5" t="s">
        <v>4</v>
      </c>
      <c r="L101" s="5">
        <v>7</v>
      </c>
      <c r="O101" s="2"/>
    </row>
    <row r="102" spans="2:15">
      <c r="B102" s="7">
        <v>3.8521700000000001</v>
      </c>
      <c r="C102" s="5" t="s">
        <v>4</v>
      </c>
      <c r="D102" s="5">
        <v>8</v>
      </c>
      <c r="G102" s="2"/>
      <c r="J102" s="42">
        <v>3.8521700000000001</v>
      </c>
      <c r="K102" s="5" t="s">
        <v>4</v>
      </c>
      <c r="L102" s="5">
        <v>8</v>
      </c>
      <c r="O102" s="2"/>
    </row>
    <row r="103" spans="2:15">
      <c r="B103" s="7">
        <v>4.1252199999999997</v>
      </c>
      <c r="C103" s="5" t="s">
        <v>4</v>
      </c>
      <c r="D103" s="5">
        <v>9</v>
      </c>
      <c r="G103" s="2"/>
      <c r="J103" s="42">
        <v>4.1252199999999997</v>
      </c>
      <c r="K103" s="5" t="s">
        <v>4</v>
      </c>
      <c r="L103" s="5">
        <v>9</v>
      </c>
      <c r="O103" s="2"/>
    </row>
    <row r="104" spans="2:15" ht="13.5" thickBot="1">
      <c r="B104" s="8">
        <v>4.2245400000000002</v>
      </c>
      <c r="C104" s="28" t="s">
        <v>4</v>
      </c>
      <c r="D104" s="28">
        <v>10</v>
      </c>
      <c r="E104" s="3"/>
      <c r="F104" s="3"/>
      <c r="G104" s="4"/>
      <c r="J104" s="43">
        <v>4.2245400000000002</v>
      </c>
      <c r="K104" s="28" t="s">
        <v>4</v>
      </c>
      <c r="L104" s="28">
        <v>10</v>
      </c>
      <c r="M104" s="3"/>
      <c r="N104" s="3"/>
      <c r="O104" s="4"/>
    </row>
  </sheetData>
  <mergeCells count="20">
    <mergeCell ref="B12:F12"/>
    <mergeCell ref="B6:G6"/>
    <mergeCell ref="B5:G5"/>
    <mergeCell ref="B2:H2"/>
    <mergeCell ref="B9:G9"/>
    <mergeCell ref="B7:G7"/>
    <mergeCell ref="B10:F10"/>
    <mergeCell ref="B11:F11"/>
    <mergeCell ref="B3:G3"/>
    <mergeCell ref="B4:G4"/>
    <mergeCell ref="J2:P2"/>
    <mergeCell ref="J3:O3"/>
    <mergeCell ref="J4:O4"/>
    <mergeCell ref="J5:O5"/>
    <mergeCell ref="J6:O6"/>
    <mergeCell ref="J7:O7"/>
    <mergeCell ref="J9:O9"/>
    <mergeCell ref="J10:N10"/>
    <mergeCell ref="J11:N11"/>
    <mergeCell ref="J12:N12"/>
  </mergeCells>
  <phoneticPr fontId="0" type="noConversion"/>
  <pageMargins left="0.75" right="0.75" top="0.5" bottom="0.5" header="0.5" footer="0.5"/>
  <pageSetup orientation="portrait" r:id="rId1"/>
  <headerFooter alignWithMargins="0">
    <oddFooter>&amp;LFord STA 15 August 2004&amp;C&amp;P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X51"/>
  <sheetViews>
    <sheetView showGridLines="0" zoomScale="85" workbookViewId="0">
      <selection sqref="A1:D1"/>
    </sheetView>
  </sheetViews>
  <sheetFormatPr defaultRowHeight="12.75"/>
  <cols>
    <col min="1" max="1" width="10.42578125" customWidth="1"/>
  </cols>
  <sheetData>
    <row r="1" spans="1:24" ht="13.5" thickBot="1">
      <c r="A1" s="102" t="s">
        <v>99</v>
      </c>
      <c r="B1" s="103"/>
      <c r="C1" s="103"/>
      <c r="D1" s="104"/>
      <c r="F1" s="105" t="s">
        <v>38</v>
      </c>
      <c r="G1" s="106"/>
    </row>
    <row r="2" spans="1:24">
      <c r="A2" s="49" t="s">
        <v>39</v>
      </c>
      <c r="B2" s="92" t="s">
        <v>40</v>
      </c>
      <c r="C2" s="44">
        <v>3.63957</v>
      </c>
      <c r="D2" s="44">
        <v>3.9354800000000001</v>
      </c>
      <c r="E2" s="44">
        <v>3.8445499999999999</v>
      </c>
      <c r="F2" s="44">
        <v>4.1650999999999998</v>
      </c>
      <c r="G2" s="44">
        <v>4.28118</v>
      </c>
      <c r="H2" s="44">
        <v>3.4333300000000002</v>
      </c>
      <c r="I2" s="44">
        <v>3.8044199999999999</v>
      </c>
      <c r="J2" s="44">
        <v>3.93066</v>
      </c>
      <c r="K2" s="44">
        <v>4.1455399999999996</v>
      </c>
      <c r="L2" s="45">
        <v>4.2278399999999996</v>
      </c>
    </row>
    <row r="3" spans="1:24">
      <c r="A3" s="90"/>
      <c r="B3" s="89" t="s">
        <v>42</v>
      </c>
      <c r="C3" s="7">
        <v>3.57531</v>
      </c>
      <c r="D3" s="7">
        <v>3.9301499999999998</v>
      </c>
      <c r="E3" s="7">
        <v>3.8818899999999998</v>
      </c>
      <c r="F3" s="7">
        <v>4.2245400000000002</v>
      </c>
      <c r="G3" s="7">
        <v>4.3088600000000001</v>
      </c>
      <c r="H3" s="7">
        <v>3.4455200000000001</v>
      </c>
      <c r="I3" s="7">
        <v>3.8448099999999998</v>
      </c>
      <c r="J3" s="7">
        <v>3.9060199999999998</v>
      </c>
      <c r="K3" s="7">
        <v>4.1531599999999997</v>
      </c>
      <c r="L3" s="46">
        <v>4.2184400000000002</v>
      </c>
    </row>
    <row r="4" spans="1:24" ht="13.5" thickBot="1">
      <c r="A4" s="93"/>
      <c r="B4" s="88" t="s">
        <v>44</v>
      </c>
      <c r="C4" s="50">
        <v>3.61748</v>
      </c>
      <c r="D4" s="50">
        <v>3.8991600000000002</v>
      </c>
      <c r="E4" s="50">
        <v>3.7932399999999999</v>
      </c>
      <c r="F4" s="50">
        <v>4.1831399999999999</v>
      </c>
      <c r="G4" s="50">
        <v>4.2524800000000003</v>
      </c>
      <c r="H4" s="50">
        <v>3.3677899999999998</v>
      </c>
      <c r="I4" s="50">
        <v>3.78816</v>
      </c>
      <c r="J4" s="50">
        <v>3.8978899999999999</v>
      </c>
      <c r="K4" s="50">
        <v>4.1983699999999997</v>
      </c>
      <c r="L4" s="51">
        <v>4.2471399999999999</v>
      </c>
    </row>
    <row r="5" spans="1:24">
      <c r="A5" s="1"/>
      <c r="C5" s="76"/>
      <c r="D5" s="77"/>
      <c r="E5" s="77"/>
      <c r="F5" s="77"/>
      <c r="G5" s="77"/>
      <c r="H5" s="77"/>
      <c r="I5" s="77"/>
      <c r="J5" s="77"/>
      <c r="K5" s="77"/>
      <c r="L5" s="78"/>
    </row>
    <row r="6" spans="1:24" ht="13.5" thickBot="1">
      <c r="A6" s="1"/>
      <c r="C6" s="82"/>
      <c r="D6" s="83"/>
      <c r="E6" s="83"/>
      <c r="F6" s="83"/>
      <c r="G6" s="83"/>
      <c r="H6" s="83"/>
      <c r="I6" s="83"/>
      <c r="J6" s="83"/>
      <c r="K6" s="83"/>
      <c r="L6" s="84"/>
    </row>
    <row r="7" spans="1:24">
      <c r="A7" s="49" t="s">
        <v>47</v>
      </c>
      <c r="B7" s="92" t="s">
        <v>40</v>
      </c>
      <c r="C7" s="80">
        <v>3.58826</v>
      </c>
      <c r="D7" s="80">
        <v>3.9184700000000001</v>
      </c>
      <c r="E7" s="80">
        <v>3.85039</v>
      </c>
      <c r="F7" s="80">
        <v>4.1615399999999996</v>
      </c>
      <c r="G7" s="80">
        <v>4.22682</v>
      </c>
      <c r="H7" s="80">
        <v>3.40564</v>
      </c>
      <c r="I7" s="80">
        <v>3.8026399999999998</v>
      </c>
      <c r="J7" s="80">
        <v>3.8656299999999999</v>
      </c>
      <c r="K7" s="80">
        <v>4.1473199999999997</v>
      </c>
      <c r="L7" s="81">
        <v>4.1473199999999997</v>
      </c>
    </row>
    <row r="8" spans="1:24">
      <c r="A8" s="90"/>
      <c r="B8" s="89" t="s">
        <v>42</v>
      </c>
      <c r="C8" s="7">
        <v>3.6286499999999999</v>
      </c>
      <c r="D8" s="7">
        <v>3.9065300000000001</v>
      </c>
      <c r="E8" s="7">
        <v>3.8488699999999998</v>
      </c>
      <c r="F8" s="7">
        <v>4.2082800000000002</v>
      </c>
      <c r="G8" s="7">
        <v>4.2344400000000002</v>
      </c>
      <c r="H8" s="7">
        <v>3.39446</v>
      </c>
      <c r="I8" s="7">
        <v>3.8036599999999998</v>
      </c>
      <c r="J8" s="7">
        <v>3.8491200000000001</v>
      </c>
      <c r="K8" s="7">
        <v>4.0980400000000001</v>
      </c>
      <c r="L8" s="46">
        <v>4.2187000000000001</v>
      </c>
    </row>
    <row r="9" spans="1:24" ht="13.5" thickBot="1">
      <c r="A9" s="93"/>
      <c r="B9" s="88" t="s">
        <v>44</v>
      </c>
      <c r="C9" s="50">
        <v>3.6309399999999998</v>
      </c>
      <c r="D9" s="50">
        <v>3.9451399999999999</v>
      </c>
      <c r="E9" s="50">
        <v>3.8509000000000002</v>
      </c>
      <c r="F9" s="50">
        <v>4.2349500000000004</v>
      </c>
      <c r="G9" s="50">
        <v>4.2778799999999997</v>
      </c>
      <c r="H9" s="50">
        <v>3.3959899999999998</v>
      </c>
      <c r="I9" s="50">
        <v>3.8001</v>
      </c>
      <c r="J9" s="50">
        <v>3.8750300000000002</v>
      </c>
      <c r="K9" s="50">
        <v>4.1237000000000004</v>
      </c>
      <c r="L9" s="51">
        <v>4.2131100000000004</v>
      </c>
    </row>
    <row r="10" spans="1:24">
      <c r="A10" s="35"/>
      <c r="B10" s="79"/>
      <c r="C10" s="85"/>
      <c r="D10" s="86"/>
      <c r="E10" s="86"/>
      <c r="F10" s="86"/>
      <c r="G10" s="86"/>
      <c r="H10" s="86"/>
      <c r="I10" s="86"/>
      <c r="J10" s="86"/>
      <c r="K10" s="86"/>
      <c r="L10" s="87"/>
    </row>
    <row r="11" spans="1:24" ht="13.5" thickBot="1">
      <c r="A11" s="35"/>
      <c r="B11" s="9"/>
      <c r="C11" s="82"/>
      <c r="D11" s="83"/>
      <c r="E11" s="83"/>
      <c r="F11" s="83"/>
      <c r="G11" s="83"/>
      <c r="H11" s="83"/>
      <c r="I11" s="83"/>
      <c r="J11" s="83"/>
      <c r="K11" s="83"/>
      <c r="L11" s="84"/>
    </row>
    <row r="12" spans="1:24">
      <c r="A12" s="91" t="s">
        <v>50</v>
      </c>
      <c r="B12" s="92" t="s">
        <v>40</v>
      </c>
      <c r="C12" s="80">
        <v>3.57734</v>
      </c>
      <c r="D12" s="80">
        <v>3.8808699999999998</v>
      </c>
      <c r="E12" s="80">
        <v>3.8529300000000002</v>
      </c>
      <c r="F12" s="80">
        <v>4.1767799999999999</v>
      </c>
      <c r="G12" s="80">
        <v>4.2646699999999997</v>
      </c>
      <c r="H12" s="80">
        <v>3.43282</v>
      </c>
      <c r="I12" s="80">
        <v>3.8105199999999999</v>
      </c>
      <c r="J12" s="80">
        <v>3.85141</v>
      </c>
      <c r="K12" s="80">
        <v>4.14072</v>
      </c>
      <c r="L12" s="81">
        <v>4.2235199999999997</v>
      </c>
    </row>
    <row r="13" spans="1:24">
      <c r="A13" s="90"/>
      <c r="B13" s="89" t="s">
        <v>42</v>
      </c>
      <c r="C13" s="7">
        <v>3.5826799999999999</v>
      </c>
      <c r="D13" s="7">
        <v>3.8717299999999999</v>
      </c>
      <c r="E13" s="7">
        <v>3.7805399999999998</v>
      </c>
      <c r="F13" s="7">
        <v>4.1612900000000002</v>
      </c>
      <c r="G13" s="7">
        <v>4.2387600000000001</v>
      </c>
      <c r="H13" s="7">
        <v>3.3797299999999999</v>
      </c>
      <c r="I13" s="7">
        <v>3.7995899999999998</v>
      </c>
      <c r="J13" s="7">
        <v>3.8856999999999999</v>
      </c>
      <c r="K13" s="7">
        <v>4.1518899999999999</v>
      </c>
      <c r="L13" s="46">
        <v>4.2113300000000002</v>
      </c>
    </row>
    <row r="14" spans="1:24" ht="13.5" thickBot="1">
      <c r="A14" s="93"/>
      <c r="B14" s="88" t="s">
        <v>44</v>
      </c>
      <c r="C14" s="8">
        <v>3.6286499999999999</v>
      </c>
      <c r="D14" s="8">
        <v>3.87351</v>
      </c>
      <c r="E14" s="8">
        <v>3.7968000000000002</v>
      </c>
      <c r="F14" s="8">
        <v>4.1745000000000001</v>
      </c>
      <c r="G14" s="8">
        <v>4.1988799999999999</v>
      </c>
      <c r="H14" s="8">
        <v>3.3997999999999999</v>
      </c>
      <c r="I14" s="8">
        <v>3.7866399999999998</v>
      </c>
      <c r="J14" s="8">
        <v>3.8521700000000001</v>
      </c>
      <c r="K14" s="8">
        <v>4.1252199999999997</v>
      </c>
      <c r="L14" s="48">
        <v>4.2245400000000002</v>
      </c>
    </row>
    <row r="16" spans="1:24" ht="13.5" thickBot="1"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15.75">
      <c r="A17" s="58" t="s">
        <v>41</v>
      </c>
      <c r="B17" s="59"/>
      <c r="C17" s="59"/>
      <c r="D17" s="59"/>
      <c r="E17" s="59"/>
      <c r="F17" s="59"/>
      <c r="G17" s="60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>
      <c r="A18" s="66" t="s">
        <v>94</v>
      </c>
      <c r="B18" s="67"/>
      <c r="C18" s="67"/>
      <c r="D18" s="67"/>
      <c r="E18" s="67"/>
      <c r="F18" s="67"/>
      <c r="G18" s="52">
        <v>8.57</v>
      </c>
      <c r="P18" s="9"/>
    </row>
    <row r="19" spans="1:24">
      <c r="A19" s="66" t="s">
        <v>95</v>
      </c>
      <c r="B19" s="67"/>
      <c r="C19" s="67"/>
      <c r="D19" s="67"/>
      <c r="E19" s="67"/>
      <c r="F19" s="67"/>
      <c r="G19" s="52">
        <v>10.17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>
      <c r="A20" s="66" t="s">
        <v>96</v>
      </c>
      <c r="B20" s="67"/>
      <c r="C20" s="67"/>
      <c r="D20" s="67"/>
      <c r="E20" s="67"/>
      <c r="F20" s="67"/>
      <c r="G20" s="52">
        <v>8.59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>
      <c r="A21" s="66" t="s">
        <v>97</v>
      </c>
      <c r="B21" s="67"/>
      <c r="C21" s="67"/>
      <c r="D21" s="67"/>
      <c r="E21" s="67"/>
      <c r="F21" s="67"/>
      <c r="G21" s="52">
        <v>10.67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13.5" thickBot="1">
      <c r="A22" s="56" t="s">
        <v>14</v>
      </c>
      <c r="B22" s="57"/>
      <c r="C22" s="57"/>
      <c r="D22" s="57"/>
      <c r="E22" s="57"/>
      <c r="F22" s="57"/>
      <c r="G22" s="53">
        <v>13</v>
      </c>
      <c r="P22" s="9"/>
    </row>
    <row r="24" spans="1:24">
      <c r="A24" t="s">
        <v>49</v>
      </c>
    </row>
    <row r="27" spans="1:24" ht="13.5" thickBot="1"/>
    <row r="28" spans="1:24" ht="13.5" thickBot="1">
      <c r="A28" s="102" t="s">
        <v>98</v>
      </c>
      <c r="B28" s="103"/>
      <c r="C28" s="103"/>
      <c r="D28" s="104"/>
      <c r="F28" s="105" t="s">
        <v>38</v>
      </c>
      <c r="G28" s="106"/>
    </row>
    <row r="29" spans="1:24">
      <c r="A29" s="49" t="s">
        <v>39</v>
      </c>
      <c r="B29" s="92" t="s">
        <v>40</v>
      </c>
      <c r="C29" s="44">
        <v>3.63957</v>
      </c>
      <c r="D29" s="44">
        <v>3.9354800000000001</v>
      </c>
      <c r="E29" s="44">
        <v>3.8445499999999999</v>
      </c>
      <c r="F29" s="44">
        <v>4.1650999999999998</v>
      </c>
      <c r="G29" s="44">
        <v>4.28118</v>
      </c>
      <c r="H29" s="44">
        <v>3.4333300000000002</v>
      </c>
      <c r="I29" s="44">
        <v>3.8044199999999999</v>
      </c>
      <c r="J29" s="44">
        <v>3.93066</v>
      </c>
      <c r="K29" s="44">
        <v>4.1455399999999996</v>
      </c>
      <c r="L29" s="45">
        <v>4.2278399999999996</v>
      </c>
    </row>
    <row r="30" spans="1:24">
      <c r="A30" s="90"/>
      <c r="B30" s="89" t="s">
        <v>42</v>
      </c>
      <c r="C30" s="7">
        <v>3.57531</v>
      </c>
      <c r="D30" s="7">
        <v>3.9301499999999998</v>
      </c>
      <c r="E30" s="7">
        <v>3.8818899999999998</v>
      </c>
      <c r="F30" s="7">
        <v>4.2245400000000002</v>
      </c>
      <c r="G30" s="7">
        <v>4.3088600000000001</v>
      </c>
      <c r="H30" s="7">
        <v>3.4455200000000001</v>
      </c>
      <c r="I30" s="7">
        <v>3.8448099999999998</v>
      </c>
      <c r="J30" s="7">
        <v>3.9060199999999998</v>
      </c>
      <c r="K30" s="7">
        <v>4.1531599999999997</v>
      </c>
      <c r="L30" s="46">
        <v>4.2184400000000002</v>
      </c>
    </row>
    <row r="31" spans="1:24" ht="13.5" thickBot="1">
      <c r="A31" s="93"/>
      <c r="B31" s="88" t="s">
        <v>44</v>
      </c>
      <c r="C31" s="50">
        <v>3.61748</v>
      </c>
      <c r="D31" s="50">
        <v>3.8991600000000002</v>
      </c>
      <c r="E31" s="50">
        <v>3.7932399999999999</v>
      </c>
      <c r="F31" s="50">
        <v>4.1831399999999999</v>
      </c>
      <c r="G31" s="50">
        <v>4.2524800000000003</v>
      </c>
      <c r="H31" s="50">
        <v>3.3677899999999998</v>
      </c>
      <c r="I31" s="50">
        <v>3.78816</v>
      </c>
      <c r="J31" s="50">
        <v>3.8978899999999999</v>
      </c>
      <c r="K31" s="50">
        <v>4.1983699999999997</v>
      </c>
      <c r="L31" s="51">
        <v>4.2471399999999999</v>
      </c>
    </row>
    <row r="32" spans="1:24">
      <c r="A32" s="1"/>
      <c r="C32" s="76"/>
      <c r="D32" s="77"/>
      <c r="E32" s="77"/>
      <c r="F32" s="77"/>
      <c r="G32" s="77"/>
      <c r="H32" s="77"/>
      <c r="I32" s="77"/>
      <c r="J32" s="77"/>
      <c r="K32" s="77"/>
      <c r="L32" s="78"/>
    </row>
    <row r="33" spans="1:12" ht="13.5" thickBot="1">
      <c r="A33" s="1"/>
      <c r="C33" s="82"/>
      <c r="D33" s="83"/>
      <c r="E33" s="83"/>
      <c r="F33" s="83"/>
      <c r="G33" s="83"/>
      <c r="H33" s="83"/>
      <c r="I33" s="83"/>
      <c r="J33" s="83"/>
      <c r="K33" s="83"/>
      <c r="L33" s="84"/>
    </row>
    <row r="34" spans="1:12">
      <c r="A34" s="95" t="s">
        <v>47</v>
      </c>
      <c r="B34" s="99" t="s">
        <v>40</v>
      </c>
      <c r="C34" s="97">
        <v>3.58826</v>
      </c>
      <c r="D34" s="80">
        <v>3.9184700000000001</v>
      </c>
      <c r="E34" s="80">
        <v>3.85039</v>
      </c>
      <c r="F34" s="80">
        <v>4.1615399999999996</v>
      </c>
      <c r="G34" s="80">
        <v>4.22682</v>
      </c>
      <c r="H34" s="80">
        <v>3.40564</v>
      </c>
      <c r="I34" s="80">
        <v>3.8026399999999998</v>
      </c>
      <c r="J34" s="80">
        <v>3.8656299999999999</v>
      </c>
      <c r="K34" s="80">
        <v>4.1473199999999997</v>
      </c>
      <c r="L34" s="81">
        <v>4.2207299999999996</v>
      </c>
    </row>
    <row r="35" spans="1:12" ht="13.5" thickBot="1">
      <c r="A35" s="96"/>
      <c r="B35" s="100" t="s">
        <v>42</v>
      </c>
      <c r="C35" s="98">
        <v>3.6286499999999999</v>
      </c>
      <c r="D35" s="8">
        <v>3.9065300000000001</v>
      </c>
      <c r="E35" s="8">
        <v>3.8488699999999998</v>
      </c>
      <c r="F35" s="8">
        <v>4.2082800000000002</v>
      </c>
      <c r="G35" s="8">
        <v>4.2344400000000002</v>
      </c>
      <c r="H35" s="8">
        <v>3.39446</v>
      </c>
      <c r="I35" s="8">
        <v>3.8036599999999998</v>
      </c>
      <c r="J35" s="8">
        <v>3.8491200000000001</v>
      </c>
      <c r="K35" s="8">
        <v>4.0980400000000001</v>
      </c>
      <c r="L35" s="48">
        <v>4.2187000000000001</v>
      </c>
    </row>
    <row r="36" spans="1:12" ht="13.5" thickBot="1">
      <c r="A36" s="47"/>
      <c r="B36" s="101" t="s">
        <v>44</v>
      </c>
      <c r="C36" s="94">
        <v>3.6309399999999998</v>
      </c>
      <c r="D36" s="50">
        <v>3.9451399999999999</v>
      </c>
      <c r="E36" s="50">
        <v>3.8509000000000002</v>
      </c>
      <c r="F36" s="50">
        <v>4.2349500000000004</v>
      </c>
      <c r="G36" s="50">
        <v>4.2778799999999997</v>
      </c>
      <c r="H36" s="50">
        <v>3.3959899999999998</v>
      </c>
      <c r="I36" s="50">
        <v>3.8001</v>
      </c>
      <c r="J36" s="50">
        <v>3.8750300000000002</v>
      </c>
      <c r="K36" s="50">
        <v>4.1237000000000004</v>
      </c>
      <c r="L36" s="51">
        <v>4.2131100000000004</v>
      </c>
    </row>
    <row r="37" spans="1:12">
      <c r="A37" s="35"/>
      <c r="B37" s="9"/>
      <c r="C37" s="76"/>
      <c r="D37" s="77"/>
      <c r="E37" s="77"/>
      <c r="F37" s="77"/>
      <c r="G37" s="77"/>
      <c r="H37" s="77"/>
      <c r="I37" s="77"/>
      <c r="J37" s="77"/>
      <c r="K37" s="77"/>
      <c r="L37" s="78"/>
    </row>
    <row r="38" spans="1:12" ht="13.5" thickBot="1">
      <c r="A38" s="35"/>
      <c r="B38" s="9"/>
      <c r="C38" s="82"/>
      <c r="D38" s="83"/>
      <c r="E38" s="83"/>
      <c r="F38" s="83"/>
      <c r="G38" s="83"/>
      <c r="H38" s="83"/>
      <c r="I38" s="83"/>
      <c r="J38" s="83"/>
      <c r="K38" s="83"/>
      <c r="L38" s="84"/>
    </row>
    <row r="39" spans="1:12">
      <c r="A39" s="49" t="s">
        <v>50</v>
      </c>
      <c r="B39" s="92" t="s">
        <v>40</v>
      </c>
      <c r="C39" s="80">
        <v>3.57734</v>
      </c>
      <c r="D39" s="80">
        <v>3.8808699999999998</v>
      </c>
      <c r="E39" s="80">
        <v>3.8529300000000002</v>
      </c>
      <c r="F39" s="80">
        <v>4.1767799999999999</v>
      </c>
      <c r="G39" s="80">
        <v>4.2646699999999997</v>
      </c>
      <c r="H39" s="80">
        <v>3.43282</v>
      </c>
      <c r="I39" s="80">
        <v>3.8105199999999999</v>
      </c>
      <c r="J39" s="80">
        <v>3.85141</v>
      </c>
      <c r="K39" s="80">
        <v>4.14072</v>
      </c>
      <c r="L39" s="81">
        <v>4.2235199999999997</v>
      </c>
    </row>
    <row r="40" spans="1:12">
      <c r="A40" s="90"/>
      <c r="B40" s="89" t="s">
        <v>42</v>
      </c>
      <c r="C40" s="7">
        <v>3.5826799999999999</v>
      </c>
      <c r="D40" s="7">
        <v>3.8717299999999999</v>
      </c>
      <c r="E40" s="7">
        <v>3.7805399999999998</v>
      </c>
      <c r="F40" s="7">
        <v>4.1612900000000002</v>
      </c>
      <c r="G40" s="7">
        <v>4.2387600000000001</v>
      </c>
      <c r="H40" s="7">
        <v>3.3797299999999999</v>
      </c>
      <c r="I40" s="7">
        <v>3.7995899999999998</v>
      </c>
      <c r="J40" s="7">
        <v>3.8856999999999999</v>
      </c>
      <c r="K40" s="7">
        <v>4.1518899999999999</v>
      </c>
      <c r="L40" s="46">
        <v>4.2113300000000002</v>
      </c>
    </row>
    <row r="41" spans="1:12" ht="13.5" thickBot="1">
      <c r="A41" s="93"/>
      <c r="B41" s="88" t="s">
        <v>44</v>
      </c>
      <c r="C41" s="8">
        <v>3.6286499999999999</v>
      </c>
      <c r="D41" s="8">
        <v>3.87351</v>
      </c>
      <c r="E41" s="8">
        <v>3.7968000000000002</v>
      </c>
      <c r="F41" s="8">
        <v>4.1745000000000001</v>
      </c>
      <c r="G41" s="8">
        <v>4.1988799999999999</v>
      </c>
      <c r="H41" s="8">
        <v>3.3997999999999999</v>
      </c>
      <c r="I41" s="8">
        <v>3.7866399999999998</v>
      </c>
      <c r="J41" s="8">
        <v>3.8521700000000001</v>
      </c>
      <c r="K41" s="8">
        <v>4.1252199999999997</v>
      </c>
      <c r="L41" s="48">
        <v>4.2245400000000002</v>
      </c>
    </row>
    <row r="43" spans="1:12" ht="13.5" thickBot="1"/>
    <row r="44" spans="1:12" ht="15.75">
      <c r="A44" s="58" t="s">
        <v>41</v>
      </c>
      <c r="B44" s="59"/>
      <c r="C44" s="59"/>
      <c r="D44" s="59"/>
      <c r="E44" s="59"/>
      <c r="F44" s="59"/>
      <c r="G44" s="60"/>
    </row>
    <row r="45" spans="1:12">
      <c r="A45" s="66" t="s">
        <v>43</v>
      </c>
      <c r="B45" s="67"/>
      <c r="C45" s="67"/>
      <c r="D45" s="67"/>
      <c r="E45" s="67"/>
      <c r="F45" s="67"/>
      <c r="G45" s="13">
        <v>8.23</v>
      </c>
    </row>
    <row r="46" spans="1:12">
      <c r="A46" s="66" t="s">
        <v>45</v>
      </c>
      <c r="B46" s="67"/>
      <c r="C46" s="67"/>
      <c r="D46" s="67"/>
      <c r="E46" s="67"/>
      <c r="F46" s="67"/>
      <c r="G46" s="13">
        <v>9.74</v>
      </c>
    </row>
    <row r="47" spans="1:12">
      <c r="A47" s="66" t="s">
        <v>46</v>
      </c>
      <c r="B47" s="67"/>
      <c r="C47" s="67"/>
      <c r="D47" s="67"/>
      <c r="E47" s="67"/>
      <c r="F47" s="67"/>
      <c r="G47" s="13">
        <v>8.27</v>
      </c>
    </row>
    <row r="48" spans="1:12">
      <c r="A48" s="66" t="s">
        <v>48</v>
      </c>
      <c r="B48" s="67"/>
      <c r="C48" s="67"/>
      <c r="D48" s="67"/>
      <c r="E48" s="67"/>
      <c r="F48" s="67"/>
      <c r="G48" s="13">
        <v>10.28</v>
      </c>
    </row>
    <row r="49" spans="1:7" ht="13.5" thickBot="1">
      <c r="A49" s="56" t="s">
        <v>14</v>
      </c>
      <c r="B49" s="57"/>
      <c r="C49" s="57"/>
      <c r="D49" s="57"/>
      <c r="E49" s="57"/>
      <c r="F49" s="57"/>
      <c r="G49" s="14">
        <v>14</v>
      </c>
    </row>
    <row r="51" spans="1:7">
      <c r="A51" t="s">
        <v>49</v>
      </c>
    </row>
  </sheetData>
  <mergeCells count="16">
    <mergeCell ref="A1:D1"/>
    <mergeCell ref="F1:G1"/>
    <mergeCell ref="F28:G28"/>
    <mergeCell ref="A28:D28"/>
    <mergeCell ref="A48:F48"/>
    <mergeCell ref="A49:F49"/>
    <mergeCell ref="A44:G44"/>
    <mergeCell ref="A45:F45"/>
    <mergeCell ref="A46:F46"/>
    <mergeCell ref="A47:F47"/>
    <mergeCell ref="A22:F22"/>
    <mergeCell ref="A17:G17"/>
    <mergeCell ref="A18:F18"/>
    <mergeCell ref="A19:F19"/>
    <mergeCell ref="A20:F20"/>
    <mergeCell ref="A21:F21"/>
  </mergeCells>
  <phoneticPr fontId="8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8"/>
  <sheetViews>
    <sheetView workbookViewId="0">
      <selection activeCell="A2" sqref="A2"/>
    </sheetView>
  </sheetViews>
  <sheetFormatPr defaultRowHeight="12.75"/>
  <cols>
    <col min="7" max="7" width="10" bestFit="1" customWidth="1"/>
    <col min="9" max="9" width="16.85546875" bestFit="1" customWidth="1"/>
  </cols>
  <sheetData>
    <row r="1" spans="1:20">
      <c r="A1" s="29" t="s">
        <v>7</v>
      </c>
      <c r="F1" t="s">
        <v>51</v>
      </c>
      <c r="G1" t="s">
        <v>21</v>
      </c>
      <c r="H1" s="36">
        <f>IF(J$17&lt;&gt;0,IF(AND(J$11&lt;&gt;FALSE,J$12&lt;&gt;FALSE),(J$12-J$11)/(6*J$17),"*"),99999)</f>
        <v>1.6660055096418727</v>
      </c>
      <c r="I1" t="s">
        <v>52</v>
      </c>
      <c r="J1" s="36">
        <v>2</v>
      </c>
      <c r="K1" t="s">
        <v>61</v>
      </c>
      <c r="L1" t="s">
        <v>90</v>
      </c>
      <c r="M1" t="s">
        <v>91</v>
      </c>
      <c r="N1" t="s">
        <v>92</v>
      </c>
      <c r="S1" t="s">
        <v>17</v>
      </c>
      <c r="T1" t="s">
        <v>51</v>
      </c>
    </row>
    <row r="2" spans="1:20">
      <c r="A2" s="7">
        <v>37.200000000000003</v>
      </c>
      <c r="B2">
        <v>36.9</v>
      </c>
      <c r="C2">
        <v>38.1</v>
      </c>
      <c r="D2">
        <v>37.5</v>
      </c>
      <c r="E2">
        <v>37.700000000000003</v>
      </c>
      <c r="F2">
        <f>IF($A2="","",IF($S$2&gt;$T$2,IF(ISERROR(STDEV($A2:E2)),"",STDEV($A2:E2)),ABS(MAX($A2:E2)-MIN($A2:E2))))</f>
        <v>1.2000000000000028</v>
      </c>
      <c r="G2" t="s">
        <v>16</v>
      </c>
      <c r="H2" s="36">
        <f>MIN(H3,H4)</f>
        <v>1.5474628099173753</v>
      </c>
      <c r="I2" t="s">
        <v>53</v>
      </c>
      <c r="J2" s="36">
        <f>1/10^J1</f>
        <v>0.01</v>
      </c>
      <c r="K2">
        <f>J$16</f>
        <v>34.800000000000004</v>
      </c>
      <c r="L2">
        <f>COUNTIF($A$2:$E$27, "&lt;" &amp; K2)</f>
        <v>0</v>
      </c>
      <c r="M2" s="39">
        <f t="shared" ref="M2:M24" si="0">IF(J$5&lt;&gt;0,N$2/N$3*NORMDIST(K2-J$15/2,J$4,J$5,FALSE),L2)</f>
        <v>5.842711947832107E-2</v>
      </c>
      <c r="N2">
        <v>20</v>
      </c>
      <c r="S2">
        <v>5</v>
      </c>
      <c r="T2">
        <v>5</v>
      </c>
    </row>
    <row r="3" spans="1:20">
      <c r="A3" s="7">
        <v>37.799999999999997</v>
      </c>
      <c r="B3">
        <v>37.9</v>
      </c>
      <c r="C3">
        <v>38.200000000000003</v>
      </c>
      <c r="D3">
        <v>36.799999999999997</v>
      </c>
      <c r="E3">
        <v>37.799999999999997</v>
      </c>
      <c r="F3">
        <f>IF($A3="","",IF($S$2&gt;$T$2,IF(ISERROR(STDEV($A3:E3)),"",STDEV($A3:E3)),ABS(MAX($A3:E3)-MIN($A3:E3))))</f>
        <v>1.4000000000000057</v>
      </c>
      <c r="G3" t="s">
        <v>71</v>
      </c>
      <c r="H3" s="36">
        <f>IF(J$17&lt;&gt;0,IF(J$12=FALSE,"*",(J$12-J$4)/(3*J$17)),99999)</f>
        <v>1.7845482093663703</v>
      </c>
      <c r="I3" t="s">
        <v>54</v>
      </c>
      <c r="J3" s="38">
        <f>COUNT($A$2:$E$27)</f>
        <v>130</v>
      </c>
      <c r="K3">
        <f t="shared" ref="K3:K23" si="1">K2+J$15</f>
        <v>35.000000000000007</v>
      </c>
      <c r="L3">
        <f t="shared" ref="L3:L48" si="2">COUNTIF($A$2:$E$27, IF(K3&lt;J$4,"&lt;","&lt;=") &amp; K3) - COUNTIF($A$2:$E$27, IF(K2&lt;J$4,"&lt;","&lt;=") &amp; K2)</f>
        <v>0</v>
      </c>
      <c r="M3" s="39">
        <f t="shared" si="0"/>
        <v>0.16400230341957681</v>
      </c>
      <c r="N3">
        <v>0.63036346098900142</v>
      </c>
    </row>
    <row r="4" spans="1:20">
      <c r="A4" s="7">
        <v>37.1</v>
      </c>
      <c r="B4">
        <v>38.200000000000003</v>
      </c>
      <c r="C4">
        <v>37.200000000000003</v>
      </c>
      <c r="D4">
        <v>37.5</v>
      </c>
      <c r="E4">
        <v>37.700000000000003</v>
      </c>
      <c r="F4">
        <f>IF($A4="","",IF($S$2&gt;$T$2,IF(ISERROR(STDEV($A4:E4)),"",STDEV($A4:E4)),ABS(MAX($A4:E4)-MIN($A4:E4))))</f>
        <v>1.1000000000000014</v>
      </c>
      <c r="G4" t="s">
        <v>72</v>
      </c>
      <c r="H4" s="36">
        <f>IF(J$17&lt;&gt;0,IF(J$11=FALSE,"*",(J$4-J$11)/(3*J$17)),99999)</f>
        <v>1.5474628099173753</v>
      </c>
      <c r="I4" t="s">
        <v>55</v>
      </c>
      <c r="J4">
        <f>AVERAGE($A$2:$E$27)</f>
        <v>36.857692307692332</v>
      </c>
      <c r="K4">
        <f t="shared" si="1"/>
        <v>35.20000000000001</v>
      </c>
      <c r="L4">
        <f t="shared" si="2"/>
        <v>0</v>
      </c>
      <c r="M4" s="39">
        <f t="shared" si="0"/>
        <v>0.4164075619317355</v>
      </c>
    </row>
    <row r="5" spans="1:20">
      <c r="A5" s="7">
        <v>37.799999999999997</v>
      </c>
      <c r="B5">
        <v>38.1</v>
      </c>
      <c r="C5">
        <v>37.200000000000003</v>
      </c>
      <c r="D5">
        <v>37.299999999999997</v>
      </c>
      <c r="E5">
        <v>37.5</v>
      </c>
      <c r="F5">
        <f>IF($A5="","",IF($S$2&gt;$T$2,IF(ISERROR(STDEV($A5:E5)),"",STDEV($A5:E5)),ABS(MAX($A5:E5)-MIN($A5:E5))))</f>
        <v>0.89999999999999858</v>
      </c>
      <c r="G5" t="s">
        <v>73</v>
      </c>
      <c r="H5" s="36">
        <f>IF(AND(J$11&lt;&gt;FALSE,J$12&lt;&gt;FALSE),IF(J$5^2+(J$4-J$19)^2&gt;0,(J$12-J$11)/(6*SQRT(J$5^2+(J$4-J$19)^2)),0),"*")</f>
        <v>1.0299277440709487</v>
      </c>
      <c r="I5" t="s">
        <v>56</v>
      </c>
      <c r="J5" s="36">
        <f>STDEV($A$2:$E$27)</f>
        <v>0.63145769400666463</v>
      </c>
      <c r="K5">
        <f t="shared" si="1"/>
        <v>35.400000000000013</v>
      </c>
      <c r="L5">
        <f t="shared" si="2"/>
        <v>0</v>
      </c>
      <c r="M5" s="39">
        <f t="shared" si="0"/>
        <v>0.95635791233820611</v>
      </c>
    </row>
    <row r="6" spans="1:20">
      <c r="A6" s="7">
        <v>36.200000000000003</v>
      </c>
      <c r="B6">
        <v>35.799999999999997</v>
      </c>
      <c r="C6">
        <v>35.799999999999997</v>
      </c>
      <c r="D6">
        <v>35.5</v>
      </c>
      <c r="E6">
        <v>36</v>
      </c>
      <c r="F6">
        <f>IF($A6="","",IF($S$2&gt;$T$2,IF(ISERROR(STDEV($A6:E6)),"",STDEV($A6:E6)),ABS(MAX($A6:E6)-MIN($A6:E6))))</f>
        <v>0.70000000000000284</v>
      </c>
      <c r="G6" t="s">
        <v>74</v>
      </c>
      <c r="H6" s="36">
        <f>IF(H1="*","*",1/H1)</f>
        <v>0.60023811098617652</v>
      </c>
      <c r="I6" t="s">
        <v>57</v>
      </c>
      <c r="J6">
        <f>MEDIAN($A$2:$E$27)</f>
        <v>36.799999999999997</v>
      </c>
      <c r="K6">
        <f t="shared" si="1"/>
        <v>35.600000000000016</v>
      </c>
      <c r="L6">
        <f t="shared" si="2"/>
        <v>1</v>
      </c>
      <c r="M6" s="39">
        <f t="shared" si="0"/>
        <v>1.9868061274256545</v>
      </c>
    </row>
    <row r="7" spans="1:20">
      <c r="A7" s="7">
        <v>36.5</v>
      </c>
      <c r="B7">
        <v>35.9</v>
      </c>
      <c r="C7">
        <v>35.9</v>
      </c>
      <c r="D7">
        <v>36.4</v>
      </c>
      <c r="E7">
        <v>36.4</v>
      </c>
      <c r="F7">
        <f>IF($A7="","",IF($S$2&gt;$T$2,IF(ISERROR(STDEV($A7:E7)),"",STDEV($A7:E7)),ABS(MAX($A7:E7)-MIN($A7:E7))))</f>
        <v>0.60000000000000142</v>
      </c>
      <c r="G7" t="s">
        <v>75</v>
      </c>
      <c r="H7" s="36">
        <f>IF(J$5&lt;&gt;0,ABS(J$4-J$19)/(J5),99999)</f>
        <v>0.22536377917055811</v>
      </c>
      <c r="I7" t="s">
        <v>58</v>
      </c>
      <c r="J7">
        <f>IF(ISERROR(MODE($A$2:$E$27)),J4,MODE($A$2:$E$27))</f>
        <v>36.799999999999997</v>
      </c>
      <c r="K7">
        <f t="shared" si="1"/>
        <v>35.800000000000018</v>
      </c>
      <c r="L7">
        <f t="shared" si="2"/>
        <v>0</v>
      </c>
      <c r="M7" s="39">
        <f t="shared" si="0"/>
        <v>3.7335649762117891</v>
      </c>
    </row>
    <row r="8" spans="1:20">
      <c r="A8" s="7">
        <v>36.6</v>
      </c>
      <c r="B8">
        <v>36.1</v>
      </c>
      <c r="C8">
        <v>36.4</v>
      </c>
      <c r="D8">
        <v>36.9</v>
      </c>
      <c r="E8">
        <v>36</v>
      </c>
      <c r="F8">
        <f>IF($A8="","",IF($S$2&gt;$T$2,IF(ISERROR(STDEV($A8:E8)),"",STDEV($A8:E8)),ABS(MAX($A8:E8)-MIN($A8:E8))))</f>
        <v>0.89999999999999858</v>
      </c>
      <c r="G8" t="s">
        <v>20</v>
      </c>
      <c r="H8" s="36">
        <f>IF(J$5&lt;&gt;0,IF(AND(J$11&lt;&gt;FALSE,J$12&lt;&gt;FALSE),(J$12-J$11)/(6*J$5),"*"),99999)</f>
        <v>1.0557582447631566</v>
      </c>
      <c r="I8" t="s">
        <v>59</v>
      </c>
      <c r="J8">
        <f>MIN($A$2:$E$27)</f>
        <v>35.5</v>
      </c>
      <c r="K8">
        <f t="shared" si="1"/>
        <v>36.000000000000021</v>
      </c>
      <c r="L8">
        <f t="shared" si="2"/>
        <v>7</v>
      </c>
      <c r="M8" s="39">
        <f t="shared" si="0"/>
        <v>6.3463661488435017</v>
      </c>
    </row>
    <row r="9" spans="1:20">
      <c r="A9" s="7">
        <v>36.299999999999997</v>
      </c>
      <c r="B9">
        <v>36.799999999999997</v>
      </c>
      <c r="C9">
        <v>36.5</v>
      </c>
      <c r="D9">
        <v>36.700000000000003</v>
      </c>
      <c r="E9">
        <v>36.299999999999997</v>
      </c>
      <c r="F9">
        <f>IF($A9="","",IF($S$2&gt;$T$2,IF(ISERROR(STDEV($A9:E9)),"",STDEV($A9:E9)),ABS(MAX($A9:E9)-MIN($A9:E9))))</f>
        <v>0.5</v>
      </c>
      <c r="G9" t="s">
        <v>15</v>
      </c>
      <c r="H9" s="36">
        <f>MIN(H10,H11)</f>
        <v>0.98063698503963725</v>
      </c>
      <c r="I9" t="s">
        <v>60</v>
      </c>
      <c r="J9">
        <f>IF(J12&gt;0,MAX($A$2:$E$27),MAX($A$2:$E$27,J12))</f>
        <v>38.200000000000003</v>
      </c>
      <c r="K9">
        <f t="shared" si="1"/>
        <v>36.200000000000024</v>
      </c>
      <c r="L9">
        <f t="shared" si="2"/>
        <v>11</v>
      </c>
      <c r="M9" s="39">
        <f t="shared" si="0"/>
        <v>9.7579755018630614</v>
      </c>
    </row>
    <row r="10" spans="1:20">
      <c r="A10" s="7">
        <v>36.5</v>
      </c>
      <c r="B10">
        <v>36.9</v>
      </c>
      <c r="C10">
        <v>36.799999999999997</v>
      </c>
      <c r="D10">
        <v>36.700000000000003</v>
      </c>
      <c r="E10">
        <v>37.5</v>
      </c>
      <c r="F10">
        <f>IF($A10="","",IF($S$2&gt;$T$2,IF(ISERROR(STDEV($A10:E10)),"",STDEV($A10:E10)),ABS(MAX($A10:E10)-MIN($A10:E10))))</f>
        <v>1</v>
      </c>
      <c r="G10" t="s">
        <v>76</v>
      </c>
      <c r="H10" s="36">
        <f>IF(J$5&lt;&gt;0,IF(J$12=FALSE,"*",(J$12-J$4)/(3*J$5)),99999)</f>
        <v>1.130879504486676</v>
      </c>
      <c r="I10" t="s">
        <v>61</v>
      </c>
      <c r="J10">
        <f>J9 - J8</f>
        <v>2.7000000000000028</v>
      </c>
      <c r="K10">
        <f t="shared" si="1"/>
        <v>36.400000000000027</v>
      </c>
      <c r="L10">
        <f t="shared" si="2"/>
        <v>13</v>
      </c>
      <c r="M10" s="39">
        <f t="shared" si="0"/>
        <v>13.571489338931183</v>
      </c>
    </row>
    <row r="11" spans="1:20">
      <c r="A11" s="7">
        <v>36.6</v>
      </c>
      <c r="B11">
        <v>37.200000000000003</v>
      </c>
      <c r="C11">
        <v>37.1</v>
      </c>
      <c r="D11">
        <v>37.4</v>
      </c>
      <c r="E11">
        <v>37.299999999999997</v>
      </c>
      <c r="F11">
        <f>IF($A11="","",IF($S$2&gt;$T$2,IF(ISERROR(STDEV($A11:E11)),"",STDEV($A11:E11)),ABS(MAX($A11:E11)-MIN($A11:E11))))</f>
        <v>0.79999999999999716</v>
      </c>
      <c r="G11" t="s">
        <v>77</v>
      </c>
      <c r="H11" s="36">
        <f>IF(J$5&lt;&gt;0,IF(J$11=FALSE,"*",(J$4-J$11)/(3*J$5)),99999)</f>
        <v>0.98063698503963725</v>
      </c>
      <c r="I11" t="s">
        <v>62</v>
      </c>
      <c r="J11">
        <v>35</v>
      </c>
      <c r="K11">
        <f t="shared" si="1"/>
        <v>36.60000000000003</v>
      </c>
      <c r="L11">
        <f t="shared" si="2"/>
        <v>13</v>
      </c>
      <c r="M11" s="39">
        <f t="shared" si="0"/>
        <v>17.073732938221195</v>
      </c>
    </row>
    <row r="12" spans="1:20">
      <c r="A12" s="7">
        <v>36.200000000000003</v>
      </c>
      <c r="B12">
        <v>37.200000000000003</v>
      </c>
      <c r="C12">
        <v>36.1</v>
      </c>
      <c r="D12">
        <v>36.299999999999997</v>
      </c>
      <c r="E12">
        <v>36.200000000000003</v>
      </c>
      <c r="F12">
        <f>IF($A12="","",IF($S$2&gt;$T$2,IF(ISERROR(STDEV($A12:E12)),"",STDEV($A12:E12)),ABS(MAX($A12:E12)-MIN($A12:E12))))</f>
        <v>1.1000000000000014</v>
      </c>
      <c r="G12" t="s">
        <v>78</v>
      </c>
      <c r="H12" s="36">
        <f>SKEW($A$2:$E$27)</f>
        <v>0.24644255273158105</v>
      </c>
      <c r="I12" t="s">
        <v>63</v>
      </c>
      <c r="J12">
        <v>39</v>
      </c>
      <c r="K12">
        <f t="shared" si="1"/>
        <v>36.800000000000033</v>
      </c>
      <c r="L12">
        <f t="shared" si="2"/>
        <v>14</v>
      </c>
      <c r="M12" s="39">
        <f t="shared" si="0"/>
        <v>19.429545695315412</v>
      </c>
    </row>
    <row r="13" spans="1:20">
      <c r="A13" s="7">
        <v>36.9</v>
      </c>
      <c r="B13">
        <v>36.799999999999997</v>
      </c>
      <c r="C13">
        <v>36.700000000000003</v>
      </c>
      <c r="D13">
        <v>36.6</v>
      </c>
      <c r="E13">
        <v>36.299999999999997</v>
      </c>
      <c r="F13">
        <f>IF($A13="","",IF($S$2&gt;$T$2,IF(ISERROR(STDEV($A13:E13)),"",STDEV($A13:E13)),ABS(MAX($A13:E13)-MIN($A13:E13))))</f>
        <v>0.60000000000000142</v>
      </c>
      <c r="G13" t="s">
        <v>56</v>
      </c>
      <c r="H13">
        <f>J$5</f>
        <v>0.63145769400666463</v>
      </c>
      <c r="I13" t="s">
        <v>64</v>
      </c>
      <c r="J13" s="36">
        <v>11</v>
      </c>
      <c r="K13">
        <f t="shared" si="1"/>
        <v>37.000000000000036</v>
      </c>
      <c r="L13">
        <f t="shared" si="2"/>
        <v>20</v>
      </c>
      <c r="M13" s="39">
        <f t="shared" si="0"/>
        <v>19.999999999949281</v>
      </c>
    </row>
    <row r="14" spans="1:20">
      <c r="A14" s="7">
        <v>37.1</v>
      </c>
      <c r="B14">
        <v>37.9</v>
      </c>
      <c r="C14">
        <v>38.1</v>
      </c>
      <c r="D14">
        <v>37.6</v>
      </c>
      <c r="E14">
        <v>37.5</v>
      </c>
      <c r="F14">
        <f>IF($A14="","",IF($S$2&gt;$T$2,IF(ISERROR(STDEV($A14:E14)),"",STDEV($A14:E14)),ABS(MAX($A14:E14)-MIN($A14:E14))))</f>
        <v>1</v>
      </c>
      <c r="G14" t="s">
        <v>79</v>
      </c>
      <c r="H14">
        <f>J$8</f>
        <v>35.5</v>
      </c>
      <c r="I14" t="s">
        <v>65</v>
      </c>
      <c r="J14" s="36">
        <f>ROUND(J10/J15,0)</f>
        <v>14</v>
      </c>
      <c r="K14">
        <f t="shared" si="1"/>
        <v>37.200000000000038</v>
      </c>
      <c r="L14">
        <f t="shared" si="2"/>
        <v>17</v>
      </c>
      <c r="M14" s="39">
        <f t="shared" si="0"/>
        <v>18.622180554312582</v>
      </c>
    </row>
    <row r="15" spans="1:20">
      <c r="A15" s="7">
        <v>37.6</v>
      </c>
      <c r="B15">
        <v>38.200000000000003</v>
      </c>
      <c r="C15">
        <v>38.1</v>
      </c>
      <c r="D15">
        <v>37.799999999999997</v>
      </c>
      <c r="E15">
        <v>37.200000000000003</v>
      </c>
      <c r="F15">
        <f>IF($A15="","",IF($S$2&gt;$T$2,IF(ISERROR(STDEV($A15:E15)),"",STDEV($A15:E15)),ABS(MAX($A15:E15)-MIN($A15:E15))))</f>
        <v>1</v>
      </c>
      <c r="G15" t="s">
        <v>80</v>
      </c>
      <c r="H15">
        <f>J$9</f>
        <v>38.200000000000003</v>
      </c>
      <c r="I15" t="s">
        <v>66</v>
      </c>
      <c r="J15" s="36">
        <f>MAX(ROUND(J10/J13,MAX(1,J$1-1)),J$2)</f>
        <v>0.2</v>
      </c>
      <c r="K15">
        <f t="shared" si="1"/>
        <v>37.400000000000041</v>
      </c>
      <c r="L15">
        <f t="shared" si="2"/>
        <v>8</v>
      </c>
      <c r="M15" s="39">
        <f t="shared" si="0"/>
        <v>15.684268134990887</v>
      </c>
    </row>
    <row r="16" spans="1:20">
      <c r="A16" s="7">
        <v>36.799999999999997</v>
      </c>
      <c r="B16">
        <v>37.5</v>
      </c>
      <c r="C16">
        <v>37.1</v>
      </c>
      <c r="D16">
        <v>37.4</v>
      </c>
      <c r="E16">
        <v>36.5</v>
      </c>
      <c r="F16">
        <f>IF($A16="","",IF($S$2&gt;$T$2,IF(ISERROR(STDEV($A16:E16)),"",STDEV($A16:E16)),ABS(MAX($A16:E16)-MIN($A16:E16))))</f>
        <v>1</v>
      </c>
      <c r="G16" t="s">
        <v>81</v>
      </c>
      <c r="H16" s="36">
        <f>IF(OR(H19&lt;1,H19&gt;=1000000),MIN(J26,J27),NORMSINV(1-(H19/1000000)))</f>
        <v>4.6372796555109446</v>
      </c>
      <c r="I16" t="s">
        <v>67</v>
      </c>
      <c r="J16">
        <f>IF(J11=FALSE,MIN(J8,FLOOR(J8 - 2*J15,5*1/10^(J$1))),IF(J11-5*1/10^(J$1)&lt;J8,FLOOR(J11-J15,5*1/10^(J$1)),FLOOR(J8-J15-J$2/2,5*1/10^(J$1))))</f>
        <v>34.800000000000004</v>
      </c>
      <c r="K16">
        <f t="shared" si="1"/>
        <v>37.600000000000044</v>
      </c>
      <c r="L16">
        <f t="shared" si="2"/>
        <v>10</v>
      </c>
      <c r="M16" s="39">
        <f t="shared" si="0"/>
        <v>11.948989273058322</v>
      </c>
    </row>
    <row r="17" spans="1:13">
      <c r="A17" s="7">
        <v>37.299999999999997</v>
      </c>
      <c r="B17">
        <v>37.1</v>
      </c>
      <c r="C17">
        <v>36.700000000000003</v>
      </c>
      <c r="D17">
        <v>37.5</v>
      </c>
      <c r="E17">
        <v>37.6</v>
      </c>
      <c r="F17">
        <f>IF($A17="","",IF($S$2&gt;$T$2,IF(ISERROR(STDEV($A17:E17)),"",STDEV($A17:E17)),ABS(MAX($A17:E17)-MIN($A17:E17))))</f>
        <v>0.89999999999999858</v>
      </c>
      <c r="G17" t="s">
        <v>82</v>
      </c>
      <c r="H17" s="37">
        <f>H18/1000000</f>
        <v>0</v>
      </c>
      <c r="I17" t="s">
        <v>68</v>
      </c>
      <c r="J17" s="36">
        <f>AVERAGE($F$2:$F$27)/J18</f>
        <v>0.40015874065745105</v>
      </c>
      <c r="K17">
        <f t="shared" si="1"/>
        <v>37.800000000000047</v>
      </c>
      <c r="L17">
        <f t="shared" si="2"/>
        <v>6</v>
      </c>
      <c r="M17" s="39">
        <f t="shared" si="0"/>
        <v>8.2343869588343637</v>
      </c>
    </row>
    <row r="18" spans="1:13">
      <c r="A18" s="7">
        <v>36.1</v>
      </c>
      <c r="B18">
        <v>37.200000000000003</v>
      </c>
      <c r="C18">
        <v>37.1</v>
      </c>
      <c r="D18">
        <v>36.9</v>
      </c>
      <c r="E18">
        <v>36.200000000000003</v>
      </c>
      <c r="F18">
        <f>IF($A18="","",IF($S$2&gt;$T$2,IF(ISERROR(STDEV($A18:E18)),"",STDEV($A18:E18)),ABS(MAX($A18:E18)-MIN($A18:E18))))</f>
        <v>1.1000000000000014</v>
      </c>
      <c r="G18" t="s">
        <v>83</v>
      </c>
      <c r="H18" s="36">
        <f>SUM(H26:H27)</f>
        <v>0</v>
      </c>
      <c r="I18" t="s">
        <v>69</v>
      </c>
      <c r="J18" s="36">
        <f>IF($S$2&gt;$T$2,0.94,2.326)</f>
        <v>2.3260000000000001</v>
      </c>
      <c r="K18">
        <f t="shared" si="1"/>
        <v>38.00000000000005</v>
      </c>
      <c r="L18">
        <f t="shared" si="2"/>
        <v>3</v>
      </c>
      <c r="M18" s="39">
        <f t="shared" si="0"/>
        <v>5.1329207667554018</v>
      </c>
    </row>
    <row r="19" spans="1:13">
      <c r="A19" s="7">
        <v>36.5</v>
      </c>
      <c r="B19">
        <v>36.700000000000003</v>
      </c>
      <c r="C19">
        <v>36.799999999999997</v>
      </c>
      <c r="D19">
        <v>36.9</v>
      </c>
      <c r="E19">
        <v>36.700000000000003</v>
      </c>
      <c r="F19">
        <f>IF($A19="","",IF($S$2&gt;$T$2,IF(ISERROR(STDEV($A19:E19)),"",STDEV($A19:E19)),ABS(MAX($A19:E19)-MIN($A19:E19))))</f>
        <v>0.39999999999999858</v>
      </c>
      <c r="G19" t="s">
        <v>84</v>
      </c>
      <c r="H19" s="36">
        <f>I28</f>
        <v>1.7651231372319385</v>
      </c>
      <c r="I19" t="s">
        <v>70</v>
      </c>
      <c r="J19">
        <f>IF(AND(J$11&lt;&gt;FALSE,J$12&lt;&gt;FALSE),$J$11+($J$12-$J$11)/2,IF(J$12&lt;&gt;FALSE,J$12-3*J$5,IF(J$11&lt;&gt;FALSE,J$11+3*J$5,J$4)))</f>
        <v>37</v>
      </c>
      <c r="K19">
        <f t="shared" si="1"/>
        <v>38.200000000000053</v>
      </c>
      <c r="L19">
        <f t="shared" si="2"/>
        <v>7</v>
      </c>
      <c r="M19" s="39">
        <f t="shared" si="0"/>
        <v>2.8942166433902061</v>
      </c>
    </row>
    <row r="20" spans="1:13">
      <c r="A20" s="7">
        <v>36.299999999999997</v>
      </c>
      <c r="B20">
        <v>36.200000000000003</v>
      </c>
      <c r="C20">
        <v>36.5</v>
      </c>
      <c r="D20">
        <v>36.5</v>
      </c>
      <c r="E20">
        <v>35.799999999999997</v>
      </c>
      <c r="F20">
        <f>IF($A20="","",IF($S$2&gt;$T$2,IF(ISERROR(STDEV($A20:E20)),"",STDEV($A20:E20)),ABS(MAX($A20:E20)-MIN($A20:E20))))</f>
        <v>0.70000000000000284</v>
      </c>
      <c r="G20" t="s">
        <v>85</v>
      </c>
      <c r="H20" s="36">
        <f>IF(OR(H28&lt;1,H28="*"),IF(OR(I28&lt;1,I28="*"),6,IF(I28="","",ROUND((NORMSINV(1-I28/1000000))+1.5,2))),IF(H28&gt;999999,0,ROUND((NORMSINV(1-H28/1000000))+1.5,2)))</f>
        <v>6.14</v>
      </c>
      <c r="K20">
        <f t="shared" si="1"/>
        <v>38.400000000000055</v>
      </c>
      <c r="L20">
        <f t="shared" si="2"/>
        <v>0</v>
      </c>
      <c r="M20" s="39">
        <f t="shared" si="0"/>
        <v>1.4761507129042977</v>
      </c>
    </row>
    <row r="21" spans="1:13">
      <c r="A21" s="7">
        <v>35.799999999999997</v>
      </c>
      <c r="B21">
        <v>36.5</v>
      </c>
      <c r="C21">
        <v>36.4</v>
      </c>
      <c r="D21">
        <v>36</v>
      </c>
      <c r="E21">
        <v>36</v>
      </c>
      <c r="F21">
        <f>IF($A21="","",IF($S$2&gt;$T$2,IF(ISERROR(STDEV($A21:E21)),"",STDEV($A21:E21)),ABS(MAX($A21:E21)-MIN($A21:E21))))</f>
        <v>0.70000000000000284</v>
      </c>
      <c r="H21" s="36"/>
      <c r="K21">
        <f t="shared" si="1"/>
        <v>38.600000000000058</v>
      </c>
      <c r="L21">
        <f t="shared" si="2"/>
        <v>0</v>
      </c>
      <c r="M21" s="39">
        <f t="shared" si="0"/>
        <v>0.68102578005619308</v>
      </c>
    </row>
    <row r="22" spans="1:13">
      <c r="A22" s="7">
        <v>37.1</v>
      </c>
      <c r="B22">
        <v>37.9</v>
      </c>
      <c r="C22">
        <v>36.5</v>
      </c>
      <c r="D22">
        <v>36.9</v>
      </c>
      <c r="E22">
        <v>36.9</v>
      </c>
      <c r="F22">
        <f>IF($A22="","",IF($S$2&gt;$T$2,IF(ISERROR(STDEV($A22:E22)),"",STDEV($A22:E22)),ABS(MAX($A22:E22)-MIN($A22:E22))))</f>
        <v>1.3999999999999986</v>
      </c>
      <c r="H22" s="36"/>
      <c r="K22">
        <f t="shared" si="1"/>
        <v>38.800000000000061</v>
      </c>
      <c r="L22">
        <f t="shared" si="2"/>
        <v>0</v>
      </c>
      <c r="M22" s="39">
        <f t="shared" si="0"/>
        <v>0.28420361111641995</v>
      </c>
    </row>
    <row r="23" spans="1:13">
      <c r="A23" s="7">
        <v>36.799999999999997</v>
      </c>
      <c r="B23">
        <v>37.200000000000003</v>
      </c>
      <c r="C23">
        <v>37.299999999999997</v>
      </c>
      <c r="D23">
        <v>37.4</v>
      </c>
      <c r="E23">
        <v>36.6</v>
      </c>
      <c r="F23">
        <f>IF($A23="","",IF($S$2&gt;$T$2,IF(ISERROR(STDEV($A23:E23)),"",STDEV($A23:E23)),ABS(MAX($A23:E23)-MIN($A23:E23))))</f>
        <v>0.79999999999999716</v>
      </c>
      <c r="H23" s="36"/>
      <c r="K23">
        <f t="shared" si="1"/>
        <v>39.000000000000064</v>
      </c>
      <c r="L23">
        <f t="shared" si="2"/>
        <v>0</v>
      </c>
      <c r="M23" s="39">
        <f t="shared" si="0"/>
        <v>0.10728248363135598</v>
      </c>
    </row>
    <row r="24" spans="1:13">
      <c r="A24" s="7">
        <v>35.9</v>
      </c>
      <c r="B24">
        <v>36.1</v>
      </c>
      <c r="C24">
        <v>37</v>
      </c>
      <c r="D24">
        <v>36.6</v>
      </c>
      <c r="E24">
        <v>36.1</v>
      </c>
      <c r="F24">
        <f>IF($A24="","",IF($S$2&gt;$T$2,IF(ISERROR(STDEV($A24:E24)),"",STDEV($A24:E24)),ABS(MAX($A24:E24)-MIN($A24:E24))))</f>
        <v>1.1000000000000014</v>
      </c>
      <c r="H24" s="36"/>
      <c r="K24">
        <f t="shared" ref="K24:K48" si="3">K23+J$15</f>
        <v>39.200000000000067</v>
      </c>
      <c r="L24">
        <f t="shared" si="2"/>
        <v>0</v>
      </c>
      <c r="M24" s="39">
        <f t="shared" si="0"/>
        <v>3.6632050905723711E-2</v>
      </c>
    </row>
    <row r="25" spans="1:13">
      <c r="A25" s="7">
        <v>36.299999999999997</v>
      </c>
      <c r="B25">
        <v>37.4</v>
      </c>
      <c r="C25">
        <v>36.6</v>
      </c>
      <c r="D25">
        <v>36.299999999999997</v>
      </c>
      <c r="E25">
        <v>36</v>
      </c>
      <c r="F25">
        <f>IF($A25="","",IF($S$2&gt;$T$2,IF(ISERROR(STDEV($A25:E25)),"",STDEV($A25:E25)),ABS(MAX($A25:E25)-MIN($A25:E25))))</f>
        <v>1.3999999999999986</v>
      </c>
      <c r="H25" s="36" t="s">
        <v>86</v>
      </c>
      <c r="I25" t="s">
        <v>84</v>
      </c>
      <c r="J25" t="s">
        <v>87</v>
      </c>
      <c r="K25">
        <f t="shared" si="3"/>
        <v>39.40000000000007</v>
      </c>
      <c r="L25">
        <f t="shared" si="2"/>
        <v>0</v>
      </c>
      <c r="M25" s="39">
        <f t="shared" ref="M25:M48" si="4">IF(J$5&lt;&gt;0,NORMDIST(K25-J$15/2,J$4,J$5,FALSE),L25)</f>
        <v>3.5660536480443137E-4</v>
      </c>
    </row>
    <row r="26" spans="1:13">
      <c r="A26" s="26">
        <v>36.1</v>
      </c>
      <c r="B26">
        <v>37.1</v>
      </c>
      <c r="C26">
        <v>36.9</v>
      </c>
      <c r="D26">
        <v>36.799999999999997</v>
      </c>
      <c r="E26">
        <v>36.700000000000003</v>
      </c>
      <c r="F26">
        <f>IF($A26="","",IF($S$2&gt;$T$2,IF(ISERROR(STDEV($A26:E26)),"",STDEV($A26:E26)),ABS(MAX($A26:E26)-MIN($A26:E26))))</f>
        <v>1</v>
      </c>
      <c r="G26" t="s">
        <v>88</v>
      </c>
      <c r="H26" s="39">
        <f>IF(J$11&lt;&gt;FALSE,COUNTIF($A$2:$E$27, "&lt;" &amp; $J$11)*1000000/$J$3,"*")</f>
        <v>0</v>
      </c>
      <c r="I26" s="39">
        <f>IF(J26="*","*",NORMSDIST(J26)*1000000)</f>
        <v>1.7220230992489147</v>
      </c>
      <c r="J26" s="36">
        <f>IF(J$11&lt;&gt;FALSE,IF(ISERROR(STANDARDIZE(J$11,J$4,J$17)),-6,STANDARDIZE(J$11,J$4,J$17)),"*")</f>
        <v>-4.6423884297521258</v>
      </c>
      <c r="K26">
        <f t="shared" si="3"/>
        <v>39.600000000000072</v>
      </c>
      <c r="L26">
        <f t="shared" si="2"/>
        <v>0</v>
      </c>
      <c r="M26" s="39">
        <f t="shared" si="4"/>
        <v>9.9629204567570001E-5</v>
      </c>
    </row>
    <row r="27" spans="1:13">
      <c r="A27" s="7">
        <v>36.799999999999997</v>
      </c>
      <c r="B27">
        <v>36.200000000000003</v>
      </c>
      <c r="C27">
        <v>36.6</v>
      </c>
      <c r="D27">
        <v>36.799999999999997</v>
      </c>
      <c r="E27">
        <v>37.1</v>
      </c>
      <c r="F27">
        <f>IF($A27="","",IF($S$2&gt;$T$2,IF(ISERROR(STDEV($A27:E27)),"",STDEV($A27:E27)),ABS(MAX($A27:E27)-MIN($A27:E27))))</f>
        <v>0.89999999999999858</v>
      </c>
      <c r="G27" t="s">
        <v>89</v>
      </c>
      <c r="H27" s="39">
        <f>IF(J$12&lt;&gt;FALSE,COUNTIF($A$2:$E$27, "&gt;" &amp; $J$12)*1000000/$J$3,"*")</f>
        <v>0</v>
      </c>
      <c r="I27" s="39">
        <f>IF(J27="*","*",(1-NORMSDIST(J27))*1000000)</f>
        <v>4.3100037983023753E-2</v>
      </c>
      <c r="J27" s="36">
        <f>IF(J$12&lt;&gt;FALSE,IF(ISERROR(STANDARDIZE(J$12,J$4,J$17)),6,STANDARDIZE(J$12,J$4,J$17)),"*")</f>
        <v>5.3536446280991106</v>
      </c>
      <c r="K27">
        <f t="shared" si="3"/>
        <v>39.800000000000075</v>
      </c>
      <c r="L27">
        <f t="shared" si="2"/>
        <v>0</v>
      </c>
      <c r="M27" s="39">
        <f t="shared" si="4"/>
        <v>2.5177849962634773E-5</v>
      </c>
    </row>
    <row r="28" spans="1:13">
      <c r="G28" t="s">
        <v>83</v>
      </c>
      <c r="H28" s="39">
        <f>SUM(H26:H27)</f>
        <v>0</v>
      </c>
      <c r="I28" s="39">
        <f>IF(J$11=FALSE,IF(J$12&lt;&gt;FALSE,I27,"*"),IF(J$12=FALSE,IF(J$11,I26,"*"),SUM(I26:I27)))</f>
        <v>1.7651231372319385</v>
      </c>
      <c r="J28" s="36"/>
      <c r="K28">
        <f t="shared" si="3"/>
        <v>40.000000000000078</v>
      </c>
      <c r="L28">
        <f t="shared" si="2"/>
        <v>0</v>
      </c>
      <c r="M28" s="39">
        <f t="shared" si="4"/>
        <v>5.7555099257282913E-6</v>
      </c>
    </row>
    <row r="29" spans="1:13">
      <c r="G29" t="s">
        <v>82</v>
      </c>
      <c r="H29" s="39">
        <f>H28/1000000</f>
        <v>0</v>
      </c>
      <c r="I29" s="39">
        <f>IF(I28="","",I28/1000000)</f>
        <v>1.7651231372319384E-6</v>
      </c>
      <c r="J29" s="36"/>
      <c r="K29">
        <f t="shared" si="3"/>
        <v>40.200000000000081</v>
      </c>
      <c r="L29">
        <f t="shared" si="2"/>
        <v>0</v>
      </c>
      <c r="M29" s="39">
        <f t="shared" si="4"/>
        <v>1.1900964534833066E-6</v>
      </c>
    </row>
    <row r="30" spans="1:13">
      <c r="H30" s="36"/>
      <c r="K30">
        <f t="shared" si="3"/>
        <v>40.400000000000084</v>
      </c>
      <c r="L30">
        <f t="shared" si="2"/>
        <v>0</v>
      </c>
      <c r="M30" s="39">
        <f t="shared" si="4"/>
        <v>2.2259412747825399E-7</v>
      </c>
    </row>
    <row r="31" spans="1:13">
      <c r="K31">
        <f t="shared" si="3"/>
        <v>40.600000000000087</v>
      </c>
      <c r="L31">
        <f t="shared" si="2"/>
        <v>0</v>
      </c>
      <c r="M31" s="39">
        <f t="shared" si="4"/>
        <v>3.7659836637538725E-8</v>
      </c>
    </row>
    <row r="32" spans="1:13">
      <c r="K32">
        <f t="shared" si="3"/>
        <v>40.80000000000009</v>
      </c>
      <c r="L32">
        <f t="shared" si="2"/>
        <v>0</v>
      </c>
      <c r="M32" s="39">
        <f t="shared" si="4"/>
        <v>5.7633679730578696E-9</v>
      </c>
    </row>
    <row r="33" spans="11:13">
      <c r="K33">
        <f t="shared" si="3"/>
        <v>41.000000000000092</v>
      </c>
      <c r="L33">
        <f t="shared" si="2"/>
        <v>0</v>
      </c>
      <c r="M33" s="39">
        <f t="shared" si="4"/>
        <v>7.9782465593886023E-10</v>
      </c>
    </row>
    <row r="34" spans="11:13">
      <c r="K34">
        <f t="shared" si="3"/>
        <v>41.200000000000095</v>
      </c>
      <c r="L34">
        <f t="shared" si="2"/>
        <v>0</v>
      </c>
      <c r="M34" s="39">
        <f t="shared" si="4"/>
        <v>9.9901439507281767E-11</v>
      </c>
    </row>
    <row r="35" spans="11:13">
      <c r="K35">
        <f t="shared" si="3"/>
        <v>41.400000000000098</v>
      </c>
      <c r="L35">
        <f t="shared" si="2"/>
        <v>0</v>
      </c>
      <c r="M35" s="39">
        <f t="shared" si="4"/>
        <v>1.1315382166617969E-11</v>
      </c>
    </row>
    <row r="36" spans="11:13">
      <c r="K36">
        <f t="shared" si="3"/>
        <v>41.600000000000101</v>
      </c>
      <c r="L36">
        <f t="shared" si="2"/>
        <v>0</v>
      </c>
      <c r="M36" s="39">
        <f t="shared" si="4"/>
        <v>1.1593108340789511E-12</v>
      </c>
    </row>
    <row r="37" spans="11:13">
      <c r="K37">
        <f t="shared" si="3"/>
        <v>41.800000000000104</v>
      </c>
      <c r="L37">
        <f t="shared" si="2"/>
        <v>0</v>
      </c>
      <c r="M37" s="39">
        <f t="shared" si="4"/>
        <v>1.074394435303006E-13</v>
      </c>
    </row>
    <row r="38" spans="11:13">
      <c r="K38">
        <f t="shared" si="3"/>
        <v>42.000000000000107</v>
      </c>
      <c r="L38">
        <f t="shared" si="2"/>
        <v>0</v>
      </c>
      <c r="M38" s="39">
        <f t="shared" si="4"/>
        <v>9.0065983100449568E-15</v>
      </c>
    </row>
    <row r="39" spans="11:13">
      <c r="K39">
        <f t="shared" si="3"/>
        <v>42.200000000000109</v>
      </c>
      <c r="L39">
        <f t="shared" si="2"/>
        <v>0</v>
      </c>
      <c r="M39" s="39">
        <f t="shared" si="4"/>
        <v>6.8295332721333473E-16</v>
      </c>
    </row>
    <row r="40" spans="11:13">
      <c r="K40">
        <f t="shared" si="3"/>
        <v>42.400000000000112</v>
      </c>
      <c r="L40">
        <f t="shared" si="2"/>
        <v>0</v>
      </c>
      <c r="M40" s="39">
        <f t="shared" si="4"/>
        <v>4.6844050903614398E-17</v>
      </c>
    </row>
    <row r="41" spans="11:13">
      <c r="K41">
        <f t="shared" si="3"/>
        <v>42.600000000000115</v>
      </c>
      <c r="L41">
        <f t="shared" si="2"/>
        <v>0</v>
      </c>
      <c r="M41" s="39">
        <f t="shared" si="4"/>
        <v>2.906370997386059E-18</v>
      </c>
    </row>
    <row r="42" spans="11:13">
      <c r="K42">
        <f t="shared" si="3"/>
        <v>42.800000000000118</v>
      </c>
      <c r="L42">
        <f t="shared" si="2"/>
        <v>0</v>
      </c>
      <c r="M42" s="39">
        <f t="shared" si="4"/>
        <v>1.6311009686810745E-19</v>
      </c>
    </row>
    <row r="43" spans="11:13">
      <c r="K43">
        <f t="shared" si="3"/>
        <v>43.000000000000121</v>
      </c>
      <c r="L43">
        <f t="shared" si="2"/>
        <v>0</v>
      </c>
      <c r="M43" s="39">
        <f t="shared" si="4"/>
        <v>8.2802572190127644E-21</v>
      </c>
    </row>
    <row r="44" spans="11:13">
      <c r="K44">
        <f t="shared" si="3"/>
        <v>43.200000000000124</v>
      </c>
      <c r="L44">
        <f t="shared" si="2"/>
        <v>0</v>
      </c>
      <c r="M44" s="39">
        <f t="shared" si="4"/>
        <v>3.8022441297746197E-22</v>
      </c>
    </row>
    <row r="45" spans="11:13">
      <c r="K45">
        <f t="shared" si="3"/>
        <v>43.400000000000126</v>
      </c>
      <c r="L45">
        <f t="shared" si="2"/>
        <v>0</v>
      </c>
      <c r="M45" s="39">
        <f t="shared" si="4"/>
        <v>1.5793171662044732E-23</v>
      </c>
    </row>
    <row r="46" spans="11:13">
      <c r="K46">
        <f t="shared" si="3"/>
        <v>43.600000000000129</v>
      </c>
      <c r="L46">
        <f t="shared" si="2"/>
        <v>0</v>
      </c>
      <c r="M46" s="39">
        <f t="shared" si="4"/>
        <v>5.9337862996627524E-25</v>
      </c>
    </row>
    <row r="47" spans="11:13">
      <c r="K47">
        <f t="shared" si="3"/>
        <v>43.800000000000132</v>
      </c>
      <c r="L47">
        <f t="shared" si="2"/>
        <v>0</v>
      </c>
      <c r="M47" s="39">
        <f t="shared" si="4"/>
        <v>2.0166365531806324E-26</v>
      </c>
    </row>
    <row r="48" spans="11:13">
      <c r="K48">
        <f t="shared" si="3"/>
        <v>44.000000000000135</v>
      </c>
      <c r="L48">
        <f t="shared" si="2"/>
        <v>0</v>
      </c>
      <c r="M48" s="39">
        <f t="shared" si="4"/>
        <v>6.1994984531497593E-28</v>
      </c>
    </row>
  </sheetData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  <pageSetUpPr fitToPage="1"/>
  </sheetPr>
  <dimension ref="B1:P169"/>
  <sheetViews>
    <sheetView showGridLines="0" zoomScale="115" workbookViewId="0">
      <selection activeCell="B1" sqref="B1:E1"/>
    </sheetView>
  </sheetViews>
  <sheetFormatPr defaultRowHeight="12.75"/>
  <cols>
    <col min="1" max="1" width="2.7109375" customWidth="1"/>
    <col min="2" max="2" width="22" bestFit="1" customWidth="1"/>
    <col min="3" max="3" width="18" customWidth="1"/>
    <col min="4" max="4" width="9.140625" customWidth="1"/>
    <col min="6" max="6" width="8.28515625" customWidth="1"/>
    <col min="9" max="9" width="2.85546875" customWidth="1"/>
    <col min="10" max="10" width="22" customWidth="1"/>
    <col min="11" max="11" width="18" customWidth="1"/>
  </cols>
  <sheetData>
    <row r="1" spans="2:15" ht="16.5" thickBot="1">
      <c r="B1" s="107" t="s">
        <v>93</v>
      </c>
      <c r="C1" s="108"/>
      <c r="D1" s="108"/>
      <c r="E1" s="109"/>
      <c r="J1" s="107" t="s">
        <v>12</v>
      </c>
      <c r="K1" s="108"/>
      <c r="L1" s="108"/>
      <c r="M1" s="109"/>
    </row>
    <row r="2" spans="2:15" ht="9" customHeight="1">
      <c r="B2" s="17"/>
      <c r="J2" s="17"/>
    </row>
    <row r="3" spans="2:15" ht="16.5" thickBot="1">
      <c r="B3" s="27" t="s">
        <v>24</v>
      </c>
      <c r="C3" s="3"/>
      <c r="D3" s="3"/>
      <c r="E3" s="3"/>
      <c r="J3" s="27" t="s">
        <v>100</v>
      </c>
      <c r="K3" s="3"/>
      <c r="L3" s="3"/>
      <c r="M3" s="3"/>
    </row>
    <row r="4" spans="2:15" ht="12.75" customHeight="1">
      <c r="B4" s="68" t="s">
        <v>25</v>
      </c>
      <c r="C4" s="69"/>
      <c r="D4" s="24" t="s">
        <v>16</v>
      </c>
      <c r="E4" s="40">
        <v>1.55</v>
      </c>
      <c r="J4" s="68" t="s">
        <v>25</v>
      </c>
      <c r="K4" s="69"/>
      <c r="L4" s="24" t="s">
        <v>16</v>
      </c>
      <c r="M4" s="54">
        <v>1.55</v>
      </c>
    </row>
    <row r="5" spans="2:15" ht="13.5" thickBot="1">
      <c r="B5" s="70"/>
      <c r="C5" s="71"/>
      <c r="D5" s="22" t="s">
        <v>21</v>
      </c>
      <c r="E5" s="41">
        <v>1.67</v>
      </c>
      <c r="J5" s="70"/>
      <c r="K5" s="71"/>
      <c r="L5" s="22" t="s">
        <v>21</v>
      </c>
      <c r="M5" s="55">
        <v>1.67</v>
      </c>
    </row>
    <row r="6" spans="2:15" ht="13.5" customHeight="1">
      <c r="B6" s="68" t="s">
        <v>26</v>
      </c>
      <c r="C6" s="69"/>
      <c r="D6" s="24" t="s">
        <v>15</v>
      </c>
      <c r="E6" s="40">
        <v>0.98</v>
      </c>
      <c r="F6" s="16"/>
      <c r="G6" s="16"/>
      <c r="J6" s="68" t="s">
        <v>26</v>
      </c>
      <c r="K6" s="69"/>
      <c r="L6" s="24" t="s">
        <v>15</v>
      </c>
      <c r="M6" s="54">
        <v>0.98</v>
      </c>
      <c r="N6" s="16"/>
      <c r="O6" s="16"/>
    </row>
    <row r="7" spans="2:15" ht="13.5" thickBot="1">
      <c r="B7" s="70"/>
      <c r="C7" s="71"/>
      <c r="D7" s="22" t="s">
        <v>20</v>
      </c>
      <c r="E7" s="41">
        <v>1.06</v>
      </c>
      <c r="F7" s="16"/>
      <c r="G7" s="16"/>
      <c r="J7" s="70"/>
      <c r="K7" s="71"/>
      <c r="L7" s="22" t="s">
        <v>20</v>
      </c>
      <c r="M7" s="55">
        <v>1.06</v>
      </c>
      <c r="N7" s="16"/>
      <c r="O7" s="16"/>
    </row>
    <row r="8" spans="2:15" ht="9" customHeight="1">
      <c r="D8" s="18"/>
      <c r="L8" s="18"/>
    </row>
    <row r="9" spans="2:15" ht="16.5" thickBot="1">
      <c r="B9" s="27" t="s">
        <v>22</v>
      </c>
      <c r="D9" s="18"/>
      <c r="J9" s="27" t="s">
        <v>22</v>
      </c>
      <c r="L9" s="18"/>
    </row>
    <row r="10" spans="2:15" ht="12.75" customHeight="1">
      <c r="B10" s="68" t="s">
        <v>27</v>
      </c>
      <c r="C10" s="69"/>
      <c r="D10" s="24" t="s">
        <v>16</v>
      </c>
      <c r="E10" s="20">
        <v>1.6</v>
      </c>
      <c r="J10" s="68" t="s">
        <v>27</v>
      </c>
      <c r="K10" s="69"/>
      <c r="L10" s="24" t="s">
        <v>16</v>
      </c>
      <c r="M10" s="20">
        <v>1.6</v>
      </c>
    </row>
    <row r="11" spans="2:15" ht="13.5" thickBot="1">
      <c r="B11" s="70"/>
      <c r="C11" s="71"/>
      <c r="D11" s="22" t="s">
        <v>21</v>
      </c>
      <c r="E11" s="21">
        <v>1.73</v>
      </c>
      <c r="J11" s="70"/>
      <c r="K11" s="71"/>
      <c r="L11" s="22" t="s">
        <v>21</v>
      </c>
      <c r="M11" s="21">
        <v>1.73</v>
      </c>
    </row>
    <row r="12" spans="2:15" ht="12.75" customHeight="1">
      <c r="B12" s="68" t="s">
        <v>28</v>
      </c>
      <c r="C12" s="69"/>
      <c r="D12" s="24" t="s">
        <v>16</v>
      </c>
      <c r="E12" s="20">
        <v>1.61</v>
      </c>
      <c r="J12" s="68" t="s">
        <v>28</v>
      </c>
      <c r="K12" s="69"/>
      <c r="L12" s="24" t="s">
        <v>16</v>
      </c>
      <c r="M12" s="20">
        <v>1.61</v>
      </c>
    </row>
    <row r="13" spans="2:15" ht="13.5" thickBot="1">
      <c r="B13" s="70"/>
      <c r="C13" s="71"/>
      <c r="D13" s="22" t="s">
        <v>21</v>
      </c>
      <c r="E13" s="21">
        <v>1.73</v>
      </c>
      <c r="J13" s="70"/>
      <c r="K13" s="71"/>
      <c r="L13" s="22" t="s">
        <v>21</v>
      </c>
      <c r="M13" s="21">
        <v>1.73</v>
      </c>
    </row>
    <row r="14" spans="2:15" ht="12.75" customHeight="1">
      <c r="B14" s="68" t="s">
        <v>29</v>
      </c>
      <c r="C14" s="69"/>
      <c r="D14" s="24" t="s">
        <v>15</v>
      </c>
      <c r="E14" s="23">
        <v>0.98</v>
      </c>
      <c r="J14" s="68" t="s">
        <v>29</v>
      </c>
      <c r="K14" s="69"/>
      <c r="L14" s="24" t="s">
        <v>15</v>
      </c>
      <c r="M14" s="23">
        <v>0.98</v>
      </c>
    </row>
    <row r="15" spans="2:15" ht="13.5" thickBot="1">
      <c r="B15" s="70"/>
      <c r="C15" s="71"/>
      <c r="D15" s="22" t="s">
        <v>20</v>
      </c>
      <c r="E15" s="21">
        <v>1.05</v>
      </c>
      <c r="J15" s="70"/>
      <c r="K15" s="71"/>
      <c r="L15" s="22" t="s">
        <v>20</v>
      </c>
      <c r="M15" s="21">
        <v>1.05</v>
      </c>
    </row>
    <row r="16" spans="2:15">
      <c r="B16" s="31"/>
      <c r="D16" s="32"/>
      <c r="E16" s="9"/>
      <c r="J16" s="31"/>
      <c r="L16" s="32"/>
      <c r="M16" s="9"/>
    </row>
    <row r="17" spans="2:16" ht="27" customHeight="1">
      <c r="B17" s="72" t="s">
        <v>32</v>
      </c>
      <c r="C17" s="73"/>
      <c r="D17" s="73"/>
      <c r="E17" s="73"/>
      <c r="F17" s="73"/>
      <c r="G17" s="73"/>
      <c r="J17" s="72" t="s">
        <v>32</v>
      </c>
      <c r="K17" s="73"/>
      <c r="L17" s="73"/>
      <c r="M17" s="73"/>
      <c r="N17" s="73"/>
      <c r="O17" s="73"/>
    </row>
    <row r="18" spans="2:16" ht="9" customHeight="1">
      <c r="B18" s="31"/>
      <c r="C18" s="31"/>
      <c r="D18" s="31"/>
      <c r="E18" s="31"/>
      <c r="F18" s="31"/>
      <c r="G18" s="31"/>
      <c r="H18" s="31"/>
      <c r="J18" s="31"/>
      <c r="K18" s="31"/>
      <c r="L18" s="31"/>
      <c r="M18" s="31"/>
      <c r="N18" s="31"/>
      <c r="O18" s="31"/>
      <c r="P18" s="31"/>
    </row>
    <row r="19" spans="2:16" ht="12" customHeight="1">
      <c r="B19" s="72" t="s">
        <v>33</v>
      </c>
      <c r="C19" s="73"/>
      <c r="D19" s="73"/>
      <c r="E19" s="73"/>
      <c r="F19" s="73"/>
      <c r="G19" s="73"/>
      <c r="H19" s="73"/>
      <c r="J19" s="72" t="s">
        <v>101</v>
      </c>
      <c r="K19" s="73"/>
      <c r="L19" s="73"/>
      <c r="M19" s="73"/>
      <c r="N19" s="73"/>
      <c r="O19" s="73"/>
      <c r="P19" s="73"/>
    </row>
    <row r="20" spans="2:16" ht="9" customHeight="1">
      <c r="B20" s="31"/>
      <c r="C20" s="31"/>
      <c r="D20" s="31"/>
      <c r="E20" s="31"/>
      <c r="F20" s="31"/>
      <c r="G20" s="31"/>
      <c r="H20" s="31"/>
      <c r="J20" s="31"/>
      <c r="K20" s="31"/>
      <c r="L20" s="31"/>
      <c r="M20" s="31"/>
      <c r="N20" s="31"/>
      <c r="O20" s="31"/>
      <c r="P20" s="31"/>
    </row>
    <row r="21" spans="2:16" ht="24.75" customHeight="1">
      <c r="B21" s="72" t="s">
        <v>30</v>
      </c>
      <c r="C21" s="73"/>
      <c r="D21" s="73"/>
      <c r="E21" s="73"/>
      <c r="F21" s="73"/>
      <c r="G21" s="73"/>
      <c r="H21" s="31"/>
      <c r="J21" s="72" t="s">
        <v>30</v>
      </c>
      <c r="K21" s="73"/>
      <c r="L21" s="73"/>
      <c r="M21" s="73"/>
      <c r="N21" s="73"/>
      <c r="O21" s="73"/>
      <c r="P21" s="31"/>
    </row>
    <row r="22" spans="2:16" ht="9" customHeight="1">
      <c r="B22" s="31"/>
      <c r="C22" s="31"/>
      <c r="D22" s="31"/>
      <c r="E22" s="31"/>
      <c r="F22" s="31"/>
      <c r="G22" s="31"/>
      <c r="H22" s="31"/>
      <c r="J22" s="31"/>
      <c r="K22" s="31"/>
      <c r="L22" s="31"/>
      <c r="M22" s="31"/>
      <c r="N22" s="31"/>
      <c r="O22" s="31"/>
      <c r="P22" s="31"/>
    </row>
    <row r="23" spans="2:16" ht="25.5" customHeight="1">
      <c r="B23" s="72" t="s">
        <v>31</v>
      </c>
      <c r="C23" s="73"/>
      <c r="D23" s="73"/>
      <c r="E23" s="73"/>
      <c r="F23" s="73"/>
      <c r="G23" s="73"/>
      <c r="H23" s="31"/>
      <c r="J23" s="72" t="s">
        <v>31</v>
      </c>
      <c r="K23" s="73"/>
      <c r="L23" s="73"/>
      <c r="M23" s="73"/>
      <c r="N23" s="73"/>
      <c r="O23" s="73"/>
      <c r="P23" s="31"/>
    </row>
    <row r="24" spans="2:16">
      <c r="B24" s="31"/>
      <c r="D24" s="32"/>
      <c r="E24" s="9"/>
      <c r="J24" s="31"/>
      <c r="L24" s="32"/>
      <c r="M24" s="9"/>
    </row>
    <row r="25" spans="2:16">
      <c r="B25" s="31"/>
      <c r="D25" s="32"/>
      <c r="E25" s="9"/>
      <c r="J25" s="31"/>
      <c r="L25" s="32"/>
      <c r="M25" s="9"/>
    </row>
    <row r="26" spans="2:16">
      <c r="B26" s="31"/>
      <c r="D26" s="32"/>
      <c r="E26" s="9"/>
      <c r="J26" s="31"/>
      <c r="L26" s="32"/>
      <c r="M26" s="9"/>
    </row>
    <row r="27" spans="2:16">
      <c r="B27" s="31"/>
      <c r="D27" s="32"/>
      <c r="E27" s="9"/>
      <c r="J27" s="31"/>
      <c r="L27" s="32"/>
      <c r="M27" s="9"/>
    </row>
    <row r="28" spans="2:16">
      <c r="B28" s="31"/>
      <c r="D28" s="32"/>
      <c r="E28" s="9"/>
      <c r="J28" s="31"/>
      <c r="L28" s="32"/>
      <c r="M28" s="9"/>
    </row>
    <row r="29" spans="2:16">
      <c r="B29" s="31"/>
      <c r="D29" s="32"/>
      <c r="E29" s="9"/>
      <c r="J29" s="31"/>
      <c r="L29" s="32"/>
      <c r="M29" s="9"/>
    </row>
    <row r="30" spans="2:16">
      <c r="B30" s="31"/>
      <c r="D30" s="32"/>
      <c r="E30" s="9"/>
      <c r="J30" s="31"/>
      <c r="L30" s="32"/>
      <c r="M30" s="9"/>
    </row>
    <row r="31" spans="2:16">
      <c r="B31" t="s">
        <v>37</v>
      </c>
      <c r="D31" s="32"/>
      <c r="E31" s="9"/>
      <c r="J31" t="s">
        <v>37</v>
      </c>
      <c r="L31" s="32"/>
      <c r="M31" s="9"/>
    </row>
    <row r="32" spans="2:16" ht="13.5" thickBot="1">
      <c r="B32" s="31"/>
      <c r="D32" s="32"/>
      <c r="E32" s="9"/>
      <c r="J32" s="31"/>
      <c r="L32" s="32"/>
      <c r="M32" s="9"/>
    </row>
    <row r="33" spans="2:16" ht="15.75">
      <c r="B33" s="58" t="s">
        <v>13</v>
      </c>
      <c r="C33" s="74"/>
      <c r="D33" s="74"/>
      <c r="E33" s="74"/>
      <c r="F33" s="74"/>
      <c r="G33" s="75"/>
      <c r="J33" s="58" t="s">
        <v>13</v>
      </c>
      <c r="K33" s="74"/>
      <c r="L33" s="74"/>
      <c r="M33" s="74"/>
      <c r="N33" s="74"/>
      <c r="O33" s="75"/>
    </row>
    <row r="34" spans="2:16">
      <c r="B34" s="1"/>
      <c r="G34" s="2"/>
      <c r="J34" s="1"/>
      <c r="O34" s="2"/>
    </row>
    <row r="35" spans="2:16">
      <c r="B35" s="63" t="s">
        <v>17</v>
      </c>
      <c r="C35" s="65"/>
      <c r="D35" s="5">
        <v>5</v>
      </c>
      <c r="G35" s="2"/>
      <c r="J35" s="63" t="s">
        <v>17</v>
      </c>
      <c r="K35" s="65"/>
      <c r="L35" s="5">
        <v>5</v>
      </c>
      <c r="O35" s="2"/>
    </row>
    <row r="36" spans="2:16">
      <c r="B36" s="63" t="s">
        <v>18</v>
      </c>
      <c r="C36" s="65"/>
      <c r="D36" s="25">
        <v>39</v>
      </c>
      <c r="E36" t="s">
        <v>34</v>
      </c>
      <c r="G36" s="2"/>
      <c r="J36" s="63" t="s">
        <v>18</v>
      </c>
      <c r="K36" s="65"/>
      <c r="L36" s="25">
        <v>39</v>
      </c>
      <c r="M36" t="s">
        <v>34</v>
      </c>
      <c r="O36" s="2"/>
    </row>
    <row r="37" spans="2:16">
      <c r="B37" s="63" t="s">
        <v>19</v>
      </c>
      <c r="C37" s="65"/>
      <c r="D37" s="25">
        <v>35</v>
      </c>
      <c r="G37" s="2"/>
      <c r="J37" s="63" t="s">
        <v>19</v>
      </c>
      <c r="K37" s="65"/>
      <c r="L37" s="25">
        <v>35</v>
      </c>
      <c r="O37" s="2"/>
    </row>
    <row r="38" spans="2:16">
      <c r="B38" s="1"/>
      <c r="G38" s="2"/>
      <c r="J38" s="1"/>
      <c r="O38" s="2"/>
    </row>
    <row r="39" spans="2:16" ht="15.75">
      <c r="B39" s="29" t="s">
        <v>7</v>
      </c>
      <c r="C39" s="30" t="s">
        <v>23</v>
      </c>
      <c r="E39" s="17"/>
      <c r="G39" s="2"/>
      <c r="J39" s="29" t="s">
        <v>7</v>
      </c>
      <c r="K39" s="30" t="s">
        <v>23</v>
      </c>
      <c r="M39" s="17"/>
      <c r="O39" s="2"/>
    </row>
    <row r="40" spans="2:16">
      <c r="B40" s="7">
        <v>37.200000000000003</v>
      </c>
      <c r="C40" s="5">
        <v>1</v>
      </c>
      <c r="F40" s="9"/>
      <c r="G40" s="19"/>
      <c r="H40" s="15"/>
      <c r="J40" s="7">
        <v>37.200000000000003</v>
      </c>
      <c r="K40" s="5">
        <v>1</v>
      </c>
      <c r="N40" s="9"/>
      <c r="O40" s="19"/>
      <c r="P40" s="15"/>
    </row>
    <row r="41" spans="2:16">
      <c r="B41" s="7">
        <v>36.9</v>
      </c>
      <c r="C41" s="5">
        <v>1</v>
      </c>
      <c r="F41" s="9"/>
      <c r="G41" s="19"/>
      <c r="H41" s="15"/>
      <c r="J41" s="7">
        <v>36.9</v>
      </c>
      <c r="K41" s="5">
        <v>1</v>
      </c>
      <c r="N41" s="9"/>
      <c r="O41" s="19"/>
      <c r="P41" s="15"/>
    </row>
    <row r="42" spans="2:16">
      <c r="B42" s="7">
        <v>38.1</v>
      </c>
      <c r="C42" s="5">
        <v>1</v>
      </c>
      <c r="G42" s="19"/>
      <c r="H42" s="15"/>
      <c r="J42" s="7">
        <v>38.1</v>
      </c>
      <c r="K42" s="5">
        <v>1</v>
      </c>
      <c r="O42" s="19"/>
      <c r="P42" s="15"/>
    </row>
    <row r="43" spans="2:16">
      <c r="B43" s="7">
        <v>37.5</v>
      </c>
      <c r="C43" s="5">
        <v>1</v>
      </c>
      <c r="G43" s="19"/>
      <c r="H43" s="15"/>
      <c r="J43" s="7">
        <v>37.5</v>
      </c>
      <c r="K43" s="5">
        <v>1</v>
      </c>
      <c r="O43" s="19"/>
      <c r="P43" s="15"/>
    </row>
    <row r="44" spans="2:16">
      <c r="B44" s="7">
        <v>37.700000000000003</v>
      </c>
      <c r="C44" s="5">
        <v>1</v>
      </c>
      <c r="G44" s="2"/>
      <c r="J44" s="7">
        <v>37.700000000000003</v>
      </c>
      <c r="K44" s="5">
        <v>1</v>
      </c>
      <c r="O44" s="2"/>
    </row>
    <row r="45" spans="2:16">
      <c r="B45" s="7">
        <v>37.799999999999997</v>
      </c>
      <c r="C45" s="5">
        <v>2</v>
      </c>
      <c r="G45" s="2"/>
      <c r="J45" s="7">
        <v>37.799999999999997</v>
      </c>
      <c r="K45" s="5">
        <v>2</v>
      </c>
      <c r="O45" s="2"/>
    </row>
    <row r="46" spans="2:16">
      <c r="B46" s="7">
        <v>37.9</v>
      </c>
      <c r="C46" s="5">
        <v>2</v>
      </c>
      <c r="G46" s="2"/>
      <c r="J46" s="7">
        <v>37.9</v>
      </c>
      <c r="K46" s="5">
        <v>2</v>
      </c>
      <c r="O46" s="2"/>
    </row>
    <row r="47" spans="2:16">
      <c r="B47" s="7">
        <v>38.200000000000003</v>
      </c>
      <c r="C47" s="5">
        <v>2</v>
      </c>
      <c r="G47" s="2"/>
      <c r="J47" s="7">
        <v>38.200000000000003</v>
      </c>
      <c r="K47" s="5">
        <v>2</v>
      </c>
      <c r="O47" s="2"/>
    </row>
    <row r="48" spans="2:16">
      <c r="B48" s="7">
        <v>36.799999999999997</v>
      </c>
      <c r="C48" s="5">
        <v>2</v>
      </c>
      <c r="G48" s="2"/>
      <c r="J48" s="7">
        <v>36.799999999999997</v>
      </c>
      <c r="K48" s="5">
        <v>2</v>
      </c>
      <c r="O48" s="2"/>
    </row>
    <row r="49" spans="2:15">
      <c r="B49" s="7">
        <v>37.799999999999997</v>
      </c>
      <c r="C49" s="5">
        <v>2</v>
      </c>
      <c r="G49" s="2"/>
      <c r="J49" s="7">
        <v>37.799999999999997</v>
      </c>
      <c r="K49" s="5">
        <v>2</v>
      </c>
      <c r="O49" s="2"/>
    </row>
    <row r="50" spans="2:15">
      <c r="B50" s="7">
        <v>37.1</v>
      </c>
      <c r="C50" s="5">
        <v>3</v>
      </c>
      <c r="G50" s="2"/>
      <c r="J50" s="7">
        <v>37.1</v>
      </c>
      <c r="K50" s="5">
        <v>3</v>
      </c>
      <c r="O50" s="2"/>
    </row>
    <row r="51" spans="2:15">
      <c r="B51" s="7">
        <v>38.200000000000003</v>
      </c>
      <c r="C51" s="5">
        <v>3</v>
      </c>
      <c r="G51" s="2"/>
      <c r="J51" s="7">
        <v>38.200000000000003</v>
      </c>
      <c r="K51" s="5">
        <v>3</v>
      </c>
      <c r="O51" s="2"/>
    </row>
    <row r="52" spans="2:15">
      <c r="B52" s="7">
        <v>37.200000000000003</v>
      </c>
      <c r="C52" s="5">
        <v>3</v>
      </c>
      <c r="G52" s="2"/>
      <c r="J52" s="7">
        <v>37.200000000000003</v>
      </c>
      <c r="K52" s="5">
        <v>3</v>
      </c>
      <c r="O52" s="2"/>
    </row>
    <row r="53" spans="2:15">
      <c r="B53" s="7">
        <v>37.5</v>
      </c>
      <c r="C53" s="5">
        <v>3</v>
      </c>
      <c r="G53" s="2"/>
      <c r="J53" s="7">
        <v>37.5</v>
      </c>
      <c r="K53" s="5">
        <v>3</v>
      </c>
      <c r="O53" s="2"/>
    </row>
    <row r="54" spans="2:15">
      <c r="B54" s="7">
        <v>37.700000000000003</v>
      </c>
      <c r="C54" s="5">
        <v>3</v>
      </c>
      <c r="G54" s="2"/>
      <c r="J54" s="7">
        <v>37.700000000000003</v>
      </c>
      <c r="K54" s="5">
        <v>3</v>
      </c>
      <c r="O54" s="2"/>
    </row>
    <row r="55" spans="2:15">
      <c r="B55" s="7">
        <v>37.799999999999997</v>
      </c>
      <c r="C55" s="5">
        <v>4</v>
      </c>
      <c r="G55" s="2"/>
      <c r="J55" s="7">
        <v>37.799999999999997</v>
      </c>
      <c r="K55" s="5">
        <v>4</v>
      </c>
      <c r="O55" s="2"/>
    </row>
    <row r="56" spans="2:15">
      <c r="B56" s="7">
        <v>38.1</v>
      </c>
      <c r="C56" s="5">
        <v>4</v>
      </c>
      <c r="G56" s="2"/>
      <c r="J56" s="7">
        <v>38.1</v>
      </c>
      <c r="K56" s="5">
        <v>4</v>
      </c>
      <c r="O56" s="2"/>
    </row>
    <row r="57" spans="2:15">
      <c r="B57" s="7">
        <v>37.200000000000003</v>
      </c>
      <c r="C57" s="5">
        <v>4</v>
      </c>
      <c r="G57" s="2"/>
      <c r="J57" s="7">
        <v>37.200000000000003</v>
      </c>
      <c r="K57" s="5">
        <v>4</v>
      </c>
      <c r="O57" s="2"/>
    </row>
    <row r="58" spans="2:15">
      <c r="B58" s="7">
        <v>37.299999999999997</v>
      </c>
      <c r="C58" s="5">
        <v>4</v>
      </c>
      <c r="G58" s="2"/>
      <c r="J58" s="7">
        <v>37.299999999999997</v>
      </c>
      <c r="K58" s="5">
        <v>4</v>
      </c>
      <c r="O58" s="2"/>
    </row>
    <row r="59" spans="2:15">
      <c r="B59" s="7">
        <v>37.5</v>
      </c>
      <c r="C59" s="5">
        <v>4</v>
      </c>
      <c r="G59" s="2"/>
      <c r="J59" s="7">
        <v>37.5</v>
      </c>
      <c r="K59" s="5">
        <v>4</v>
      </c>
      <c r="O59" s="2"/>
    </row>
    <row r="60" spans="2:15">
      <c r="B60" s="7">
        <v>36.200000000000003</v>
      </c>
      <c r="C60" s="5">
        <v>5</v>
      </c>
      <c r="G60" s="2"/>
      <c r="J60" s="7">
        <v>36.200000000000003</v>
      </c>
      <c r="K60" s="5">
        <v>5</v>
      </c>
      <c r="O60" s="2"/>
    </row>
    <row r="61" spans="2:15">
      <c r="B61" s="7">
        <v>35.799999999999997</v>
      </c>
      <c r="C61" s="5">
        <v>5</v>
      </c>
      <c r="G61" s="2"/>
      <c r="J61" s="7">
        <v>35.799999999999997</v>
      </c>
      <c r="K61" s="5">
        <v>5</v>
      </c>
      <c r="O61" s="2"/>
    </row>
    <row r="62" spans="2:15">
      <c r="B62" s="7">
        <v>35.799999999999997</v>
      </c>
      <c r="C62" s="5">
        <v>5</v>
      </c>
      <c r="G62" s="2"/>
      <c r="J62" s="7">
        <v>35.799999999999997</v>
      </c>
      <c r="K62" s="5">
        <v>5</v>
      </c>
      <c r="O62" s="2"/>
    </row>
    <row r="63" spans="2:15">
      <c r="B63" s="7">
        <v>35.5</v>
      </c>
      <c r="C63" s="5">
        <v>5</v>
      </c>
      <c r="G63" s="2"/>
      <c r="J63" s="7">
        <v>35.5</v>
      </c>
      <c r="K63" s="5">
        <v>5</v>
      </c>
      <c r="O63" s="2"/>
    </row>
    <row r="64" spans="2:15">
      <c r="B64" s="26">
        <v>36</v>
      </c>
      <c r="C64" s="5">
        <v>5</v>
      </c>
      <c r="G64" s="2"/>
      <c r="J64" s="26">
        <v>36</v>
      </c>
      <c r="K64" s="5">
        <v>5</v>
      </c>
      <c r="O64" s="2"/>
    </row>
    <row r="65" spans="2:15">
      <c r="B65" s="7">
        <v>36.5</v>
      </c>
      <c r="C65" s="5">
        <v>6</v>
      </c>
      <c r="G65" s="2"/>
      <c r="J65" s="7">
        <v>36.5</v>
      </c>
      <c r="K65" s="5">
        <v>6</v>
      </c>
      <c r="O65" s="2"/>
    </row>
    <row r="66" spans="2:15">
      <c r="B66" s="7">
        <v>35.9</v>
      </c>
      <c r="C66" s="5">
        <v>6</v>
      </c>
      <c r="G66" s="2"/>
      <c r="J66" s="7">
        <v>35.9</v>
      </c>
      <c r="K66" s="5">
        <v>6</v>
      </c>
      <c r="O66" s="2"/>
    </row>
    <row r="67" spans="2:15">
      <c r="B67" s="7">
        <v>35.9</v>
      </c>
      <c r="C67" s="5">
        <v>6</v>
      </c>
      <c r="G67" s="2"/>
      <c r="J67" s="7">
        <v>35.9</v>
      </c>
      <c r="K67" s="5">
        <v>6</v>
      </c>
      <c r="O67" s="2"/>
    </row>
    <row r="68" spans="2:15">
      <c r="B68" s="7">
        <v>36.4</v>
      </c>
      <c r="C68" s="5">
        <v>6</v>
      </c>
      <c r="G68" s="2"/>
      <c r="J68" s="7">
        <v>36.4</v>
      </c>
      <c r="K68" s="5">
        <v>6</v>
      </c>
      <c r="O68" s="2"/>
    </row>
    <row r="69" spans="2:15">
      <c r="B69" s="7">
        <v>36.4</v>
      </c>
      <c r="C69" s="5">
        <v>6</v>
      </c>
      <c r="G69" s="2"/>
      <c r="J69" s="7">
        <v>36.4</v>
      </c>
      <c r="K69" s="5">
        <v>6</v>
      </c>
      <c r="O69" s="2"/>
    </row>
    <row r="70" spans="2:15">
      <c r="B70" s="7">
        <v>36.6</v>
      </c>
      <c r="C70" s="5">
        <v>7</v>
      </c>
      <c r="G70" s="2"/>
      <c r="J70" s="7">
        <v>36.6</v>
      </c>
      <c r="K70" s="5">
        <v>7</v>
      </c>
      <c r="O70" s="2"/>
    </row>
    <row r="71" spans="2:15">
      <c r="B71" s="7">
        <v>36.1</v>
      </c>
      <c r="C71" s="5">
        <v>7</v>
      </c>
      <c r="G71" s="2"/>
      <c r="J71" s="7">
        <v>36.1</v>
      </c>
      <c r="K71" s="5">
        <v>7</v>
      </c>
      <c r="O71" s="2"/>
    </row>
    <row r="72" spans="2:15">
      <c r="B72" s="7">
        <v>36.4</v>
      </c>
      <c r="C72" s="5">
        <v>7</v>
      </c>
      <c r="G72" s="2"/>
      <c r="J72" s="7">
        <v>36.4</v>
      </c>
      <c r="K72" s="5">
        <v>7</v>
      </c>
      <c r="O72" s="2"/>
    </row>
    <row r="73" spans="2:15">
      <c r="B73" s="7">
        <v>36.9</v>
      </c>
      <c r="C73" s="5">
        <v>7</v>
      </c>
      <c r="G73" s="2"/>
      <c r="J73" s="7">
        <v>36.9</v>
      </c>
      <c r="K73" s="5">
        <v>7</v>
      </c>
      <c r="O73" s="2"/>
    </row>
    <row r="74" spans="2:15">
      <c r="B74" s="26">
        <v>36</v>
      </c>
      <c r="C74" s="5">
        <v>7</v>
      </c>
      <c r="G74" s="2"/>
      <c r="J74" s="26">
        <v>36</v>
      </c>
      <c r="K74" s="5">
        <v>7</v>
      </c>
      <c r="O74" s="2"/>
    </row>
    <row r="75" spans="2:15">
      <c r="B75" s="7">
        <v>36.299999999999997</v>
      </c>
      <c r="C75" s="5">
        <v>8</v>
      </c>
      <c r="G75" s="2"/>
      <c r="J75" s="7">
        <v>36.299999999999997</v>
      </c>
      <c r="K75" s="5">
        <v>8</v>
      </c>
      <c r="O75" s="2"/>
    </row>
    <row r="76" spans="2:15">
      <c r="B76" s="7">
        <v>36.799999999999997</v>
      </c>
      <c r="C76" s="5">
        <v>8</v>
      </c>
      <c r="G76" s="2"/>
      <c r="J76" s="7">
        <v>36.799999999999997</v>
      </c>
      <c r="K76" s="5">
        <v>8</v>
      </c>
      <c r="O76" s="2"/>
    </row>
    <row r="77" spans="2:15">
      <c r="B77" s="7">
        <v>36.5</v>
      </c>
      <c r="C77" s="5">
        <v>8</v>
      </c>
      <c r="G77" s="2"/>
      <c r="J77" s="7">
        <v>36.5</v>
      </c>
      <c r="K77" s="5">
        <v>8</v>
      </c>
      <c r="O77" s="2"/>
    </row>
    <row r="78" spans="2:15">
      <c r="B78" s="7">
        <v>36.700000000000003</v>
      </c>
      <c r="C78" s="5">
        <v>8</v>
      </c>
      <c r="G78" s="2"/>
      <c r="J78" s="7">
        <v>36.700000000000003</v>
      </c>
      <c r="K78" s="5">
        <v>8</v>
      </c>
      <c r="O78" s="2"/>
    </row>
    <row r="79" spans="2:15">
      <c r="B79" s="7">
        <v>36.299999999999997</v>
      </c>
      <c r="C79" s="5">
        <v>8</v>
      </c>
      <c r="G79" s="2"/>
      <c r="J79" s="7">
        <v>36.299999999999997</v>
      </c>
      <c r="K79" s="5">
        <v>8</v>
      </c>
      <c r="O79" s="2"/>
    </row>
    <row r="80" spans="2:15">
      <c r="B80" s="7">
        <v>36.5</v>
      </c>
      <c r="C80" s="5">
        <v>9</v>
      </c>
      <c r="G80" s="2"/>
      <c r="J80" s="7">
        <v>36.5</v>
      </c>
      <c r="K80" s="5">
        <v>9</v>
      </c>
      <c r="O80" s="2"/>
    </row>
    <row r="81" spans="2:15">
      <c r="B81" s="7">
        <v>36.9</v>
      </c>
      <c r="C81" s="5">
        <v>9</v>
      </c>
      <c r="G81" s="2"/>
      <c r="J81" s="7">
        <v>36.9</v>
      </c>
      <c r="K81" s="5">
        <v>9</v>
      </c>
      <c r="O81" s="2"/>
    </row>
    <row r="82" spans="2:15">
      <c r="B82" s="7">
        <v>36.799999999999997</v>
      </c>
      <c r="C82" s="5">
        <v>9</v>
      </c>
      <c r="G82" s="2"/>
      <c r="J82" s="7">
        <v>36.799999999999997</v>
      </c>
      <c r="K82" s="5">
        <v>9</v>
      </c>
      <c r="O82" s="2"/>
    </row>
    <row r="83" spans="2:15">
      <c r="B83" s="7">
        <v>36.700000000000003</v>
      </c>
      <c r="C83" s="5">
        <v>9</v>
      </c>
      <c r="G83" s="2"/>
      <c r="J83" s="7">
        <v>36.700000000000003</v>
      </c>
      <c r="K83" s="5">
        <v>9</v>
      </c>
      <c r="O83" s="2"/>
    </row>
    <row r="84" spans="2:15">
      <c r="B84" s="7">
        <v>37.5</v>
      </c>
      <c r="C84" s="5">
        <v>9</v>
      </c>
      <c r="G84" s="2"/>
      <c r="J84" s="7">
        <v>37.5</v>
      </c>
      <c r="K84" s="5">
        <v>9</v>
      </c>
      <c r="O84" s="2"/>
    </row>
    <row r="85" spans="2:15">
      <c r="B85" s="7">
        <v>36.6</v>
      </c>
      <c r="C85" s="5">
        <v>10</v>
      </c>
      <c r="G85" s="2"/>
      <c r="J85" s="7">
        <v>36.6</v>
      </c>
      <c r="K85" s="5">
        <v>10</v>
      </c>
      <c r="O85" s="2"/>
    </row>
    <row r="86" spans="2:15">
      <c r="B86" s="7">
        <v>37.200000000000003</v>
      </c>
      <c r="C86" s="5">
        <v>10</v>
      </c>
      <c r="G86" s="2"/>
      <c r="J86" s="7">
        <v>37.200000000000003</v>
      </c>
      <c r="K86" s="5">
        <v>10</v>
      </c>
      <c r="O86" s="2"/>
    </row>
    <row r="87" spans="2:15">
      <c r="B87" s="7">
        <v>37.1</v>
      </c>
      <c r="C87" s="5">
        <v>10</v>
      </c>
      <c r="G87" s="2"/>
      <c r="J87" s="7">
        <v>37.1</v>
      </c>
      <c r="K87" s="5">
        <v>10</v>
      </c>
      <c r="O87" s="2"/>
    </row>
    <row r="88" spans="2:15">
      <c r="B88" s="7">
        <v>37.4</v>
      </c>
      <c r="C88" s="5">
        <v>10</v>
      </c>
      <c r="G88" s="2"/>
      <c r="J88" s="7">
        <v>37.4</v>
      </c>
      <c r="K88" s="5">
        <v>10</v>
      </c>
      <c r="O88" s="2"/>
    </row>
    <row r="89" spans="2:15">
      <c r="B89" s="7">
        <v>37.299999999999997</v>
      </c>
      <c r="C89" s="5">
        <v>10</v>
      </c>
      <c r="G89" s="2"/>
      <c r="J89" s="7">
        <v>37.299999999999997</v>
      </c>
      <c r="K89" s="5">
        <v>10</v>
      </c>
      <c r="O89" s="2"/>
    </row>
    <row r="90" spans="2:15">
      <c r="B90" s="7">
        <v>36.200000000000003</v>
      </c>
      <c r="C90" s="5">
        <v>11</v>
      </c>
      <c r="G90" s="2"/>
      <c r="J90" s="7">
        <v>36.200000000000003</v>
      </c>
      <c r="K90" s="5">
        <v>11</v>
      </c>
      <c r="O90" s="2"/>
    </row>
    <row r="91" spans="2:15">
      <c r="B91" s="7">
        <v>37.200000000000003</v>
      </c>
      <c r="C91" s="5">
        <v>11</v>
      </c>
      <c r="G91" s="2"/>
      <c r="J91" s="7">
        <v>37.200000000000003</v>
      </c>
      <c r="K91" s="5">
        <v>11</v>
      </c>
      <c r="O91" s="2"/>
    </row>
    <row r="92" spans="2:15">
      <c r="B92" s="7">
        <v>36.1</v>
      </c>
      <c r="C92" s="5">
        <v>11</v>
      </c>
      <c r="G92" s="2"/>
      <c r="J92" s="7">
        <v>36.1</v>
      </c>
      <c r="K92" s="5">
        <v>11</v>
      </c>
      <c r="O92" s="2"/>
    </row>
    <row r="93" spans="2:15">
      <c r="B93" s="7">
        <v>36.299999999999997</v>
      </c>
      <c r="C93" s="5">
        <v>11</v>
      </c>
      <c r="G93" s="2"/>
      <c r="J93" s="7">
        <v>36.299999999999997</v>
      </c>
      <c r="K93" s="5">
        <v>11</v>
      </c>
      <c r="O93" s="2"/>
    </row>
    <row r="94" spans="2:15">
      <c r="B94" s="7">
        <v>36.200000000000003</v>
      </c>
      <c r="C94" s="5">
        <v>11</v>
      </c>
      <c r="G94" s="2"/>
      <c r="J94" s="7">
        <v>36.200000000000003</v>
      </c>
      <c r="K94" s="5">
        <v>11</v>
      </c>
      <c r="O94" s="2"/>
    </row>
    <row r="95" spans="2:15">
      <c r="B95" s="7">
        <v>36.9</v>
      </c>
      <c r="C95" s="5">
        <v>12</v>
      </c>
      <c r="G95" s="2"/>
      <c r="J95" s="7">
        <v>36.9</v>
      </c>
      <c r="K95" s="5">
        <v>12</v>
      </c>
      <c r="O95" s="2"/>
    </row>
    <row r="96" spans="2:15">
      <c r="B96" s="7">
        <v>36.799999999999997</v>
      </c>
      <c r="C96" s="5">
        <v>12</v>
      </c>
      <c r="G96" s="2"/>
      <c r="J96" s="7">
        <v>36.799999999999997</v>
      </c>
      <c r="K96" s="5">
        <v>12</v>
      </c>
      <c r="O96" s="2"/>
    </row>
    <row r="97" spans="2:15">
      <c r="B97" s="7">
        <v>36.700000000000003</v>
      </c>
      <c r="C97" s="5">
        <v>12</v>
      </c>
      <c r="G97" s="2"/>
      <c r="J97" s="7">
        <v>36.700000000000003</v>
      </c>
      <c r="K97" s="5">
        <v>12</v>
      </c>
      <c r="O97" s="2"/>
    </row>
    <row r="98" spans="2:15">
      <c r="B98" s="7">
        <v>36.6</v>
      </c>
      <c r="C98" s="5">
        <v>12</v>
      </c>
      <c r="G98" s="2"/>
      <c r="J98" s="7">
        <v>36.6</v>
      </c>
      <c r="K98" s="5">
        <v>12</v>
      </c>
      <c r="O98" s="2"/>
    </row>
    <row r="99" spans="2:15">
      <c r="B99" s="7">
        <v>36.299999999999997</v>
      </c>
      <c r="C99" s="5">
        <v>12</v>
      </c>
      <c r="G99" s="2"/>
      <c r="J99" s="7">
        <v>36.299999999999997</v>
      </c>
      <c r="K99" s="5">
        <v>12</v>
      </c>
      <c r="O99" s="2"/>
    </row>
    <row r="100" spans="2:15">
      <c r="B100" s="7">
        <v>37.1</v>
      </c>
      <c r="C100" s="5">
        <v>13</v>
      </c>
      <c r="G100" s="2"/>
      <c r="J100" s="7">
        <v>37.1</v>
      </c>
      <c r="K100" s="5">
        <v>13</v>
      </c>
      <c r="O100" s="2"/>
    </row>
    <row r="101" spans="2:15">
      <c r="B101" s="7">
        <v>37.9</v>
      </c>
      <c r="C101" s="5">
        <v>13</v>
      </c>
      <c r="G101" s="2"/>
      <c r="J101" s="7">
        <v>37.9</v>
      </c>
      <c r="K101" s="5">
        <v>13</v>
      </c>
      <c r="O101" s="2"/>
    </row>
    <row r="102" spans="2:15">
      <c r="B102" s="7">
        <v>38.1</v>
      </c>
      <c r="C102" s="5">
        <v>13</v>
      </c>
      <c r="G102" s="2"/>
      <c r="J102" s="7">
        <v>38.1</v>
      </c>
      <c r="K102" s="5">
        <v>13</v>
      </c>
      <c r="O102" s="2"/>
    </row>
    <row r="103" spans="2:15">
      <c r="B103" s="7">
        <v>37.6</v>
      </c>
      <c r="C103" s="5">
        <v>13</v>
      </c>
      <c r="G103" s="2"/>
      <c r="J103" s="7">
        <v>37.6</v>
      </c>
      <c r="K103" s="5">
        <v>13</v>
      </c>
      <c r="O103" s="2"/>
    </row>
    <row r="104" spans="2:15">
      <c r="B104" s="7">
        <v>37.5</v>
      </c>
      <c r="C104" s="5">
        <v>13</v>
      </c>
      <c r="G104" s="2"/>
      <c r="J104" s="7">
        <v>37.5</v>
      </c>
      <c r="K104" s="5">
        <v>13</v>
      </c>
      <c r="O104" s="2"/>
    </row>
    <row r="105" spans="2:15">
      <c r="B105" s="7">
        <v>37.6</v>
      </c>
      <c r="C105" s="5">
        <v>14</v>
      </c>
      <c r="G105" s="2"/>
      <c r="J105" s="7">
        <v>37.6</v>
      </c>
      <c r="K105" s="5">
        <v>14</v>
      </c>
      <c r="O105" s="2"/>
    </row>
    <row r="106" spans="2:15">
      <c r="B106" s="7">
        <v>38.200000000000003</v>
      </c>
      <c r="C106" s="5">
        <v>14</v>
      </c>
      <c r="G106" s="2"/>
      <c r="J106" s="7">
        <v>38.200000000000003</v>
      </c>
      <c r="K106" s="5">
        <v>14</v>
      </c>
      <c r="O106" s="2"/>
    </row>
    <row r="107" spans="2:15">
      <c r="B107" s="7">
        <v>38.1</v>
      </c>
      <c r="C107" s="5">
        <v>14</v>
      </c>
      <c r="G107" s="2"/>
      <c r="J107" s="7">
        <v>38.1</v>
      </c>
      <c r="K107" s="5">
        <v>14</v>
      </c>
      <c r="O107" s="2"/>
    </row>
    <row r="108" spans="2:15">
      <c r="B108" s="7">
        <v>37.799999999999997</v>
      </c>
      <c r="C108" s="5">
        <v>14</v>
      </c>
      <c r="G108" s="2"/>
      <c r="J108" s="7">
        <v>37.799999999999997</v>
      </c>
      <c r="K108" s="5">
        <v>14</v>
      </c>
      <c r="O108" s="2"/>
    </row>
    <row r="109" spans="2:15">
      <c r="B109" s="7">
        <v>37.200000000000003</v>
      </c>
      <c r="C109" s="5">
        <v>14</v>
      </c>
      <c r="G109" s="2"/>
      <c r="J109" s="7">
        <v>37.200000000000003</v>
      </c>
      <c r="K109" s="5">
        <v>14</v>
      </c>
      <c r="O109" s="2"/>
    </row>
    <row r="110" spans="2:15">
      <c r="B110" s="7">
        <v>36.799999999999997</v>
      </c>
      <c r="C110" s="5">
        <v>15</v>
      </c>
      <c r="G110" s="2"/>
      <c r="J110" s="7">
        <v>36.799999999999997</v>
      </c>
      <c r="K110" s="5">
        <v>15</v>
      </c>
      <c r="O110" s="2"/>
    </row>
    <row r="111" spans="2:15">
      <c r="B111" s="7">
        <v>37.5</v>
      </c>
      <c r="C111" s="5">
        <v>15</v>
      </c>
      <c r="G111" s="2"/>
      <c r="J111" s="7">
        <v>37.5</v>
      </c>
      <c r="K111" s="5">
        <v>15</v>
      </c>
      <c r="O111" s="2"/>
    </row>
    <row r="112" spans="2:15">
      <c r="B112" s="7">
        <v>37.1</v>
      </c>
      <c r="C112" s="5">
        <v>15</v>
      </c>
      <c r="G112" s="2"/>
      <c r="J112" s="7">
        <v>37.1</v>
      </c>
      <c r="K112" s="5">
        <v>15</v>
      </c>
      <c r="O112" s="2"/>
    </row>
    <row r="113" spans="2:15">
      <c r="B113" s="7">
        <v>37.4</v>
      </c>
      <c r="C113" s="5">
        <v>15</v>
      </c>
      <c r="G113" s="2"/>
      <c r="J113" s="7">
        <v>37.4</v>
      </c>
      <c r="K113" s="5">
        <v>15</v>
      </c>
      <c r="O113" s="2"/>
    </row>
    <row r="114" spans="2:15">
      <c r="B114" s="7">
        <v>36.5</v>
      </c>
      <c r="C114" s="5">
        <v>15</v>
      </c>
      <c r="G114" s="2"/>
      <c r="J114" s="7">
        <v>36.5</v>
      </c>
      <c r="K114" s="5">
        <v>15</v>
      </c>
      <c r="O114" s="2"/>
    </row>
    <row r="115" spans="2:15">
      <c r="B115" s="7">
        <v>37.299999999999997</v>
      </c>
      <c r="C115" s="5">
        <v>16</v>
      </c>
      <c r="G115" s="2"/>
      <c r="J115" s="7">
        <v>37.299999999999997</v>
      </c>
      <c r="K115" s="5">
        <v>16</v>
      </c>
      <c r="O115" s="2"/>
    </row>
    <row r="116" spans="2:15">
      <c r="B116" s="7">
        <v>37.1</v>
      </c>
      <c r="C116" s="5">
        <v>16</v>
      </c>
      <c r="G116" s="2"/>
      <c r="J116" s="7">
        <v>37.1</v>
      </c>
      <c r="K116" s="5">
        <v>16</v>
      </c>
      <c r="O116" s="2"/>
    </row>
    <row r="117" spans="2:15">
      <c r="B117" s="7">
        <v>36.700000000000003</v>
      </c>
      <c r="C117" s="5">
        <v>16</v>
      </c>
      <c r="G117" s="2"/>
      <c r="J117" s="7">
        <v>36.700000000000003</v>
      </c>
      <c r="K117" s="5">
        <v>16</v>
      </c>
      <c r="O117" s="2"/>
    </row>
    <row r="118" spans="2:15">
      <c r="B118" s="7">
        <v>37.5</v>
      </c>
      <c r="C118" s="5">
        <v>16</v>
      </c>
      <c r="G118" s="2"/>
      <c r="J118" s="7">
        <v>37.5</v>
      </c>
      <c r="K118" s="5">
        <v>16</v>
      </c>
      <c r="O118" s="2"/>
    </row>
    <row r="119" spans="2:15">
      <c r="B119" s="7">
        <v>37.6</v>
      </c>
      <c r="C119" s="5">
        <v>16</v>
      </c>
      <c r="G119" s="2"/>
      <c r="J119" s="7">
        <v>37.6</v>
      </c>
      <c r="K119" s="5">
        <v>16</v>
      </c>
      <c r="O119" s="2"/>
    </row>
    <row r="120" spans="2:15">
      <c r="B120" s="7">
        <v>36.1</v>
      </c>
      <c r="C120" s="5">
        <v>17</v>
      </c>
      <c r="G120" s="2"/>
      <c r="J120" s="7">
        <v>36.1</v>
      </c>
      <c r="K120" s="5">
        <v>17</v>
      </c>
      <c r="O120" s="2"/>
    </row>
    <row r="121" spans="2:15">
      <c r="B121" s="7">
        <v>37.200000000000003</v>
      </c>
      <c r="C121" s="5">
        <v>17</v>
      </c>
      <c r="G121" s="2"/>
      <c r="J121" s="7">
        <v>37.200000000000003</v>
      </c>
      <c r="K121" s="5">
        <v>17</v>
      </c>
      <c r="O121" s="2"/>
    </row>
    <row r="122" spans="2:15">
      <c r="B122" s="7">
        <v>37.1</v>
      </c>
      <c r="C122" s="5">
        <v>17</v>
      </c>
      <c r="G122" s="2"/>
      <c r="J122" s="7">
        <v>37.1</v>
      </c>
      <c r="K122" s="5">
        <v>17</v>
      </c>
      <c r="O122" s="2"/>
    </row>
    <row r="123" spans="2:15">
      <c r="B123" s="7">
        <v>36.9</v>
      </c>
      <c r="C123" s="5">
        <v>17</v>
      </c>
      <c r="G123" s="2"/>
      <c r="J123" s="7">
        <v>36.9</v>
      </c>
      <c r="K123" s="5">
        <v>17</v>
      </c>
      <c r="O123" s="2"/>
    </row>
    <row r="124" spans="2:15">
      <c r="B124" s="7">
        <v>36.200000000000003</v>
      </c>
      <c r="C124" s="5">
        <v>17</v>
      </c>
      <c r="G124" s="2"/>
      <c r="J124" s="7">
        <v>36.200000000000003</v>
      </c>
      <c r="K124" s="5">
        <v>17</v>
      </c>
      <c r="O124" s="2"/>
    </row>
    <row r="125" spans="2:15">
      <c r="B125" s="7">
        <v>36.5</v>
      </c>
      <c r="C125" s="5">
        <v>18</v>
      </c>
      <c r="G125" s="2"/>
      <c r="J125" s="7">
        <v>36.5</v>
      </c>
      <c r="K125" s="5">
        <v>18</v>
      </c>
      <c r="O125" s="2"/>
    </row>
    <row r="126" spans="2:15">
      <c r="B126" s="7">
        <v>36.700000000000003</v>
      </c>
      <c r="C126" s="5">
        <v>18</v>
      </c>
      <c r="G126" s="2"/>
      <c r="J126" s="7">
        <v>36.700000000000003</v>
      </c>
      <c r="K126" s="5">
        <v>18</v>
      </c>
      <c r="O126" s="2"/>
    </row>
    <row r="127" spans="2:15">
      <c r="B127" s="7">
        <v>36.799999999999997</v>
      </c>
      <c r="C127" s="5">
        <v>18</v>
      </c>
      <c r="G127" s="2"/>
      <c r="J127" s="7">
        <v>36.799999999999997</v>
      </c>
      <c r="K127" s="5">
        <v>18</v>
      </c>
      <c r="O127" s="2"/>
    </row>
    <row r="128" spans="2:15">
      <c r="B128" s="7">
        <v>36.9</v>
      </c>
      <c r="C128" s="5">
        <v>18</v>
      </c>
      <c r="G128" s="2"/>
      <c r="J128" s="7">
        <v>36.9</v>
      </c>
      <c r="K128" s="5">
        <v>18</v>
      </c>
      <c r="O128" s="2"/>
    </row>
    <row r="129" spans="2:15">
      <c r="B129" s="7">
        <v>36.700000000000003</v>
      </c>
      <c r="C129" s="5">
        <v>18</v>
      </c>
      <c r="G129" s="2"/>
      <c r="J129" s="7">
        <v>36.700000000000003</v>
      </c>
      <c r="K129" s="5">
        <v>18</v>
      </c>
      <c r="O129" s="2"/>
    </row>
    <row r="130" spans="2:15">
      <c r="B130" s="7">
        <v>36.299999999999997</v>
      </c>
      <c r="C130" s="5">
        <v>19</v>
      </c>
      <c r="G130" s="2"/>
      <c r="J130" s="7">
        <v>36.299999999999997</v>
      </c>
      <c r="K130" s="5">
        <v>19</v>
      </c>
      <c r="O130" s="2"/>
    </row>
    <row r="131" spans="2:15">
      <c r="B131" s="7">
        <v>36.200000000000003</v>
      </c>
      <c r="C131" s="5">
        <v>19</v>
      </c>
      <c r="G131" s="2"/>
      <c r="J131" s="7">
        <v>36.200000000000003</v>
      </c>
      <c r="K131" s="5">
        <v>19</v>
      </c>
      <c r="O131" s="2"/>
    </row>
    <row r="132" spans="2:15">
      <c r="B132" s="7">
        <v>36.5</v>
      </c>
      <c r="C132" s="5">
        <v>19</v>
      </c>
      <c r="G132" s="2"/>
      <c r="J132" s="7">
        <v>36.5</v>
      </c>
      <c r="K132" s="5">
        <v>19</v>
      </c>
      <c r="O132" s="2"/>
    </row>
    <row r="133" spans="2:15">
      <c r="B133" s="7">
        <v>36.5</v>
      </c>
      <c r="C133" s="5">
        <v>19</v>
      </c>
      <c r="G133" s="2"/>
      <c r="J133" s="7">
        <v>36.5</v>
      </c>
      <c r="K133" s="5">
        <v>19</v>
      </c>
      <c r="O133" s="2"/>
    </row>
    <row r="134" spans="2:15">
      <c r="B134" s="7">
        <v>35.799999999999997</v>
      </c>
      <c r="C134" s="5">
        <v>19</v>
      </c>
      <c r="G134" s="2"/>
      <c r="J134" s="7">
        <v>35.799999999999997</v>
      </c>
      <c r="K134" s="5">
        <v>19</v>
      </c>
      <c r="O134" s="2"/>
    </row>
    <row r="135" spans="2:15">
      <c r="B135" s="7">
        <v>35.799999999999997</v>
      </c>
      <c r="C135" s="5">
        <v>20</v>
      </c>
      <c r="G135" s="2"/>
      <c r="J135" s="7">
        <v>35.799999999999997</v>
      </c>
      <c r="K135" s="5">
        <v>20</v>
      </c>
      <c r="O135" s="2"/>
    </row>
    <row r="136" spans="2:15">
      <c r="B136" s="7">
        <v>36.5</v>
      </c>
      <c r="C136" s="5">
        <v>20</v>
      </c>
      <c r="G136" s="2"/>
      <c r="J136" s="7">
        <v>36.5</v>
      </c>
      <c r="K136" s="5">
        <v>20</v>
      </c>
      <c r="O136" s="2"/>
    </row>
    <row r="137" spans="2:15">
      <c r="B137" s="7">
        <v>36.4</v>
      </c>
      <c r="C137" s="5">
        <v>20</v>
      </c>
      <c r="G137" s="2"/>
      <c r="J137" s="7">
        <v>36.4</v>
      </c>
      <c r="K137" s="5">
        <v>20</v>
      </c>
      <c r="O137" s="2"/>
    </row>
    <row r="138" spans="2:15">
      <c r="B138" s="26">
        <v>36</v>
      </c>
      <c r="C138" s="5">
        <v>20</v>
      </c>
      <c r="G138" s="2"/>
      <c r="J138" s="26">
        <v>36</v>
      </c>
      <c r="K138" s="5">
        <v>20</v>
      </c>
      <c r="O138" s="2"/>
    </row>
    <row r="139" spans="2:15">
      <c r="B139" s="26">
        <v>36</v>
      </c>
      <c r="C139" s="5">
        <v>20</v>
      </c>
      <c r="G139" s="2"/>
      <c r="J139" s="26">
        <v>36</v>
      </c>
      <c r="K139" s="5">
        <v>20</v>
      </c>
      <c r="O139" s="2"/>
    </row>
    <row r="140" spans="2:15">
      <c r="B140" s="7">
        <v>37.1</v>
      </c>
      <c r="C140" s="5">
        <v>21</v>
      </c>
      <c r="G140" s="2"/>
      <c r="J140" s="7">
        <v>37.1</v>
      </c>
      <c r="K140" s="5">
        <v>21</v>
      </c>
      <c r="O140" s="2"/>
    </row>
    <row r="141" spans="2:15">
      <c r="B141" s="7">
        <v>37.9</v>
      </c>
      <c r="C141" s="5">
        <v>21</v>
      </c>
      <c r="G141" s="2"/>
      <c r="J141" s="7">
        <v>37.9</v>
      </c>
      <c r="K141" s="5">
        <v>21</v>
      </c>
      <c r="O141" s="2"/>
    </row>
    <row r="142" spans="2:15">
      <c r="B142" s="7">
        <v>36.5</v>
      </c>
      <c r="C142" s="5">
        <v>21</v>
      </c>
      <c r="G142" s="2"/>
      <c r="J142" s="7">
        <v>36.5</v>
      </c>
      <c r="K142" s="5">
        <v>21</v>
      </c>
      <c r="O142" s="2"/>
    </row>
    <row r="143" spans="2:15">
      <c r="B143" s="7">
        <v>36.9</v>
      </c>
      <c r="C143" s="5">
        <v>21</v>
      </c>
      <c r="G143" s="2"/>
      <c r="J143" s="7">
        <v>36.9</v>
      </c>
      <c r="K143" s="5">
        <v>21</v>
      </c>
      <c r="O143" s="2"/>
    </row>
    <row r="144" spans="2:15">
      <c r="B144" s="7">
        <v>36.9</v>
      </c>
      <c r="C144" s="5">
        <v>21</v>
      </c>
      <c r="G144" s="2"/>
      <c r="J144" s="7">
        <v>36.9</v>
      </c>
      <c r="K144" s="5">
        <v>21</v>
      </c>
      <c r="O144" s="2"/>
    </row>
    <row r="145" spans="2:15">
      <c r="B145" s="7">
        <v>36.799999999999997</v>
      </c>
      <c r="C145" s="5">
        <v>22</v>
      </c>
      <c r="G145" s="2"/>
      <c r="J145" s="7">
        <v>36.799999999999997</v>
      </c>
      <c r="K145" s="5">
        <v>22</v>
      </c>
      <c r="O145" s="2"/>
    </row>
    <row r="146" spans="2:15">
      <c r="B146" s="7">
        <v>37.200000000000003</v>
      </c>
      <c r="C146" s="5">
        <v>22</v>
      </c>
      <c r="G146" s="2"/>
      <c r="J146" s="7">
        <v>37.200000000000003</v>
      </c>
      <c r="K146" s="5">
        <v>22</v>
      </c>
      <c r="O146" s="2"/>
    </row>
    <row r="147" spans="2:15">
      <c r="B147" s="7">
        <v>37.299999999999997</v>
      </c>
      <c r="C147" s="5">
        <v>22</v>
      </c>
      <c r="G147" s="2"/>
      <c r="J147" s="7">
        <v>37.299999999999997</v>
      </c>
      <c r="K147" s="5">
        <v>22</v>
      </c>
      <c r="O147" s="2"/>
    </row>
    <row r="148" spans="2:15">
      <c r="B148" s="7">
        <v>37.4</v>
      </c>
      <c r="C148" s="5">
        <v>22</v>
      </c>
      <c r="G148" s="2"/>
      <c r="J148" s="7">
        <v>37.4</v>
      </c>
      <c r="K148" s="5">
        <v>22</v>
      </c>
      <c r="O148" s="2"/>
    </row>
    <row r="149" spans="2:15">
      <c r="B149" s="7">
        <v>36.6</v>
      </c>
      <c r="C149" s="5">
        <v>22</v>
      </c>
      <c r="G149" s="2"/>
      <c r="J149" s="7">
        <v>36.6</v>
      </c>
      <c r="K149" s="5">
        <v>22</v>
      </c>
      <c r="O149" s="2"/>
    </row>
    <row r="150" spans="2:15">
      <c r="B150" s="7">
        <v>35.9</v>
      </c>
      <c r="C150" s="5">
        <v>23</v>
      </c>
      <c r="G150" s="2"/>
      <c r="J150" s="7">
        <v>35.9</v>
      </c>
      <c r="K150" s="5">
        <v>23</v>
      </c>
      <c r="O150" s="2"/>
    </row>
    <row r="151" spans="2:15">
      <c r="B151" s="7">
        <v>36.1</v>
      </c>
      <c r="C151" s="5">
        <v>23</v>
      </c>
      <c r="G151" s="2"/>
      <c r="J151" s="7">
        <v>36.1</v>
      </c>
      <c r="K151" s="5">
        <v>23</v>
      </c>
      <c r="O151" s="2"/>
    </row>
    <row r="152" spans="2:15">
      <c r="B152" s="26">
        <v>37</v>
      </c>
      <c r="C152" s="5">
        <v>23</v>
      </c>
      <c r="G152" s="2"/>
      <c r="J152" s="26">
        <v>37</v>
      </c>
      <c r="K152" s="5">
        <v>23</v>
      </c>
      <c r="O152" s="2"/>
    </row>
    <row r="153" spans="2:15">
      <c r="B153" s="7">
        <v>36.6</v>
      </c>
      <c r="C153" s="5">
        <v>23</v>
      </c>
      <c r="G153" s="2"/>
      <c r="J153" s="7">
        <v>36.6</v>
      </c>
      <c r="K153" s="5">
        <v>23</v>
      </c>
      <c r="O153" s="2"/>
    </row>
    <row r="154" spans="2:15">
      <c r="B154" s="7">
        <v>36.1</v>
      </c>
      <c r="C154" s="5">
        <v>23</v>
      </c>
      <c r="G154" s="2"/>
      <c r="J154" s="7">
        <v>36.1</v>
      </c>
      <c r="K154" s="5">
        <v>23</v>
      </c>
      <c r="O154" s="2"/>
    </row>
    <row r="155" spans="2:15">
      <c r="B155" s="7">
        <v>36.299999999999997</v>
      </c>
      <c r="C155" s="5">
        <v>24</v>
      </c>
      <c r="G155" s="2"/>
      <c r="J155" s="7">
        <v>36.299999999999997</v>
      </c>
      <c r="K155" s="5">
        <v>24</v>
      </c>
      <c r="O155" s="2"/>
    </row>
    <row r="156" spans="2:15">
      <c r="B156" s="7">
        <v>37.4</v>
      </c>
      <c r="C156" s="5">
        <v>24</v>
      </c>
      <c r="G156" s="2"/>
      <c r="J156" s="7">
        <v>37.4</v>
      </c>
      <c r="K156" s="5">
        <v>24</v>
      </c>
      <c r="O156" s="2"/>
    </row>
    <row r="157" spans="2:15">
      <c r="B157" s="7">
        <v>36.6</v>
      </c>
      <c r="C157" s="5">
        <v>24</v>
      </c>
      <c r="G157" s="2"/>
      <c r="J157" s="7">
        <v>36.6</v>
      </c>
      <c r="K157" s="5">
        <v>24</v>
      </c>
      <c r="O157" s="2"/>
    </row>
    <row r="158" spans="2:15">
      <c r="B158" s="7">
        <v>36.299999999999997</v>
      </c>
      <c r="C158" s="5">
        <v>24</v>
      </c>
      <c r="G158" s="2"/>
      <c r="J158" s="7">
        <v>36.299999999999997</v>
      </c>
      <c r="K158" s="5">
        <v>24</v>
      </c>
      <c r="O158" s="2"/>
    </row>
    <row r="159" spans="2:15">
      <c r="B159" s="26">
        <v>36</v>
      </c>
      <c r="C159" s="5">
        <v>24</v>
      </c>
      <c r="G159" s="2"/>
      <c r="J159" s="26">
        <v>36</v>
      </c>
      <c r="K159" s="5">
        <v>24</v>
      </c>
      <c r="O159" s="2"/>
    </row>
    <row r="160" spans="2:15">
      <c r="B160" s="7">
        <v>36.1</v>
      </c>
      <c r="C160" s="5">
        <v>25</v>
      </c>
      <c r="G160" s="2"/>
      <c r="J160" s="7">
        <v>36.1</v>
      </c>
      <c r="K160" s="5">
        <v>25</v>
      </c>
      <c r="O160" s="2"/>
    </row>
    <row r="161" spans="2:15">
      <c r="B161" s="7">
        <v>37.1</v>
      </c>
      <c r="C161" s="5">
        <v>25</v>
      </c>
      <c r="G161" s="2"/>
      <c r="J161" s="7">
        <v>37.1</v>
      </c>
      <c r="K161" s="5">
        <v>25</v>
      </c>
      <c r="O161" s="2"/>
    </row>
    <row r="162" spans="2:15">
      <c r="B162" s="7">
        <v>36.9</v>
      </c>
      <c r="C162" s="5">
        <v>25</v>
      </c>
      <c r="G162" s="2"/>
      <c r="J162" s="7">
        <v>36.9</v>
      </c>
      <c r="K162" s="5">
        <v>25</v>
      </c>
      <c r="O162" s="2"/>
    </row>
    <row r="163" spans="2:15">
      <c r="B163" s="7">
        <v>36.799999999999997</v>
      </c>
      <c r="C163" s="5">
        <v>25</v>
      </c>
      <c r="G163" s="2"/>
      <c r="J163" s="7">
        <v>36.799999999999997</v>
      </c>
      <c r="K163" s="5">
        <v>25</v>
      </c>
      <c r="O163" s="2"/>
    </row>
    <row r="164" spans="2:15">
      <c r="B164" s="7">
        <v>36.700000000000003</v>
      </c>
      <c r="C164" s="5">
        <v>25</v>
      </c>
      <c r="G164" s="2"/>
      <c r="J164" s="7">
        <v>36.700000000000003</v>
      </c>
      <c r="K164" s="5">
        <v>25</v>
      </c>
      <c r="O164" s="2"/>
    </row>
    <row r="165" spans="2:15">
      <c r="B165" s="7">
        <v>36.799999999999997</v>
      </c>
      <c r="C165" s="5">
        <v>26</v>
      </c>
      <c r="G165" s="2"/>
      <c r="J165" s="7">
        <v>36.799999999999997</v>
      </c>
      <c r="K165" s="5">
        <v>26</v>
      </c>
      <c r="O165" s="2"/>
    </row>
    <row r="166" spans="2:15">
      <c r="B166" s="7">
        <v>36.200000000000003</v>
      </c>
      <c r="C166" s="5">
        <v>26</v>
      </c>
      <c r="G166" s="2"/>
      <c r="J166" s="7">
        <v>36.200000000000003</v>
      </c>
      <c r="K166" s="5">
        <v>26</v>
      </c>
      <c r="O166" s="2"/>
    </row>
    <row r="167" spans="2:15">
      <c r="B167" s="7">
        <v>36.6</v>
      </c>
      <c r="C167" s="5">
        <v>26</v>
      </c>
      <c r="G167" s="2"/>
      <c r="J167" s="7">
        <v>36.6</v>
      </c>
      <c r="K167" s="5">
        <v>26</v>
      </c>
      <c r="O167" s="2"/>
    </row>
    <row r="168" spans="2:15">
      <c r="B168" s="7">
        <v>36.799999999999997</v>
      </c>
      <c r="C168" s="5">
        <v>26</v>
      </c>
      <c r="G168" s="2"/>
      <c r="J168" s="7">
        <v>36.799999999999997</v>
      </c>
      <c r="K168" s="5">
        <v>26</v>
      </c>
      <c r="O168" s="2"/>
    </row>
    <row r="169" spans="2:15" ht="13.5" thickBot="1">
      <c r="B169" s="8">
        <v>37.1</v>
      </c>
      <c r="C169" s="28">
        <v>26</v>
      </c>
      <c r="D169" s="3"/>
      <c r="E169" s="3"/>
      <c r="F169" s="3"/>
      <c r="G169" s="4"/>
      <c r="J169" s="8">
        <v>37.1</v>
      </c>
      <c r="K169" s="28">
        <v>26</v>
      </c>
      <c r="L169" s="3"/>
      <c r="M169" s="3"/>
      <c r="N169" s="3"/>
      <c r="O169" s="4"/>
    </row>
  </sheetData>
  <mergeCells count="28">
    <mergeCell ref="B37:C37"/>
    <mergeCell ref="B36:C36"/>
    <mergeCell ref="B35:C35"/>
    <mergeCell ref="B6:C7"/>
    <mergeCell ref="B12:C13"/>
    <mergeCell ref="B10:C11"/>
    <mergeCell ref="B23:G23"/>
    <mergeCell ref="B1:E1"/>
    <mergeCell ref="B14:C15"/>
    <mergeCell ref="B33:G33"/>
    <mergeCell ref="B4:C5"/>
    <mergeCell ref="B19:H19"/>
    <mergeCell ref="B17:G17"/>
    <mergeCell ref="B21:G21"/>
    <mergeCell ref="J36:K36"/>
    <mergeCell ref="J37:K37"/>
    <mergeCell ref="J1:M1"/>
    <mergeCell ref="J4:K5"/>
    <mergeCell ref="J6:K7"/>
    <mergeCell ref="J10:K11"/>
    <mergeCell ref="J12:K13"/>
    <mergeCell ref="J14:K15"/>
    <mergeCell ref="J17:O17"/>
    <mergeCell ref="J19:P19"/>
    <mergeCell ref="J21:O21"/>
    <mergeCell ref="J23:O23"/>
    <mergeCell ref="J33:O33"/>
    <mergeCell ref="J35:K35"/>
  </mergeCells>
  <phoneticPr fontId="0" type="noConversion"/>
  <pageMargins left="0.75" right="0.75" top="1" bottom="1" header="0.5" footer="0.5"/>
  <pageSetup fitToHeight="0" orientation="portrait" r:id="rId1"/>
  <headerFooter alignWithMargins="0">
    <oddFooter>&amp;LFord STA 25 August 2004&amp;C&amp;P of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19050</xdr:colOff>
                <xdr:row>23</xdr:row>
                <xdr:rowOff>0</xdr:rowOff>
              </from>
              <to>
                <xdr:col>5</xdr:col>
                <xdr:colOff>19050</xdr:colOff>
                <xdr:row>29</xdr:row>
                <xdr:rowOff>114300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5">
            <anchor moveWithCells="1" sizeWithCells="1">
              <from>
                <xdr:col>9</xdr:col>
                <xdr:colOff>19050</xdr:colOff>
                <xdr:row>23</xdr:row>
                <xdr:rowOff>0</xdr:rowOff>
              </from>
              <to>
                <xdr:col>13</xdr:col>
                <xdr:colOff>19050</xdr:colOff>
                <xdr:row>29</xdr:row>
                <xdr:rowOff>114300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1"/>
  <sheetViews>
    <sheetView showGridLines="0" zoomScale="90" zoomScaleNormal="90" workbookViewId="0"/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Instructions</vt:lpstr>
      <vt:lpstr>Ford Gage R&amp;R Data</vt:lpstr>
      <vt:lpstr>QI Macros Restacked Data</vt:lpstr>
      <vt:lpstr>Measurement Data</vt:lpstr>
      <vt:lpstr>Data + Ppk Cpk Expected Results</vt:lpstr>
      <vt:lpstr>QI Macros Histograms</vt:lpstr>
      <vt:lpstr>'Data + Ppk Cpk Expected Results'!Print_Area</vt:lpstr>
    </vt:vector>
  </TitlesOfParts>
  <Company>Ford Motor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HistData</dc:title>
  <dc:creator>jstroud2 and QI Macros</dc:creator>
  <dc:description>Charts created with QI Macros for Excel_x000d_
www.qimacros.com</dc:description>
  <cp:lastModifiedBy>Nicholas Schmidt</cp:lastModifiedBy>
  <cp:lastPrinted>2004-08-26T11:58:08Z</cp:lastPrinted>
  <dcterms:created xsi:type="dcterms:W3CDTF">2004-02-19T14:51:02Z</dcterms:created>
  <dcterms:modified xsi:type="dcterms:W3CDTF">2023-10-19T19:49:31Z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1368634</vt:i4>
  </property>
  <property fmtid="{D5CDD505-2E9C-101B-9397-08002B2CF9AE}" pid="3" name="_EmailSubject">
    <vt:lpwstr>Software Calibration File</vt:lpwstr>
  </property>
  <property fmtid="{D5CDD505-2E9C-101B-9397-08002B2CF9AE}" pid="4" name="_AuthorEmail">
    <vt:lpwstr>mswis@ford.com</vt:lpwstr>
  </property>
  <property fmtid="{D5CDD505-2E9C-101B-9397-08002B2CF9AE}" pid="5" name="_AuthorEmailDisplayName">
    <vt:lpwstr>Swis, Matt (.)</vt:lpwstr>
  </property>
  <property fmtid="{D5CDD505-2E9C-101B-9397-08002B2CF9AE}" pid="6" name="_PreviousAdHocReviewCycleID">
    <vt:i4>-1000395011</vt:i4>
  </property>
  <property fmtid="{D5CDD505-2E9C-101B-9397-08002B2CF9AE}" pid="7" name="_ReviewingToolsShownOnce">
    <vt:lpwstr/>
  </property>
</Properties>
</file>