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035" windowHeight="6795" tabRatio="957" activeTab="0"/>
  </bookViews>
  <sheets>
    <sheet name="Control Chart (before)" sheetId="1" r:id="rId1"/>
    <sheet name="Pareto # RFOs Before" sheetId="2" r:id="rId2"/>
    <sheet name="Fishbone" sheetId="3" r:id="rId3"/>
    <sheet name="Countermeasures" sheetId="4" r:id="rId4"/>
    <sheet name="Action Plan" sheetId="5" r:id="rId5"/>
    <sheet name="Pareto RFOs After" sheetId="6" r:id="rId6"/>
    <sheet name="Control Chart (After)" sheetId="7" r:id="rId7"/>
  </sheets>
  <externalReferences>
    <externalReference r:id="rId10"/>
  </externalReferences>
  <definedNames>
    <definedName name="_xlnm._FilterDatabase" localSheetId="6" hidden="1">'Control Chart (After)'!$A$1:$B$1</definedName>
    <definedName name="_xlnm._FilterDatabase" localSheetId="0" hidden="1">'Control Chart (before)'!$A$1:$B$1</definedName>
    <definedName name="DataRange">#N/A</definedName>
    <definedName name="_xlnm.Print_Area" localSheetId="1">'Pareto # RFOs Before'!$A$1:$M$34</definedName>
    <definedName name="_xlnm.Print_Area" localSheetId="5">'Pareto RFOs After'!$A$1:$M$34</definedName>
    <definedName name="TABLE" localSheetId="6">'Control Chart (After)'!$S$11:$U$29</definedName>
    <definedName name="TABLE" localSheetId="0">'Control Chart (before)'!$S$11:$U$29</definedName>
    <definedName name="TABLE_2" localSheetId="6">'Control Chart (After)'!$S$11:$U$29</definedName>
    <definedName name="TABLE_2" localSheetId="0">'Control Chart (before)'!$S$11:$U$29</definedName>
  </definedNames>
  <calcPr fullCalcOnLoad="1"/>
</workbook>
</file>

<file path=xl/comments1.xml><?xml version="1.0" encoding="utf-8"?>
<comments xmlns="http://schemas.openxmlformats.org/spreadsheetml/2006/main">
  <authors>
    <author>A satisfied Microsoft Office user</author>
    <author>Jay Arthur</author>
  </authors>
  <commentList>
    <comment ref="B1" authorId="0">
      <text>
        <r>
          <rPr>
            <sz val="8"/>
            <rFont val="Tahoma"/>
            <family val="0"/>
          </rPr>
          <t>To chart only the data you've input,
Click on the arrow at the bottom of this cell and choose NON-BLANKS.</t>
        </r>
      </text>
    </comment>
    <comment ref="F1" authorId="0">
      <text>
        <r>
          <rPr>
            <sz val="8"/>
            <rFont val="Tahoma"/>
            <family val="0"/>
          </rPr>
          <t>This formula will calculate the average of your data, or you can set the average based on existing data.</t>
        </r>
      </text>
    </comment>
    <comment ref="A2" authorId="0">
      <text>
        <r>
          <rPr>
            <sz val="12"/>
            <rFont val="Tahoma"/>
            <family val="2"/>
          </rPr>
          <t>Enter dates and/or times of rare events to create chart</t>
        </r>
      </text>
    </comment>
    <comment ref="C2" authorId="1">
      <text>
        <r>
          <rPr>
            <b/>
            <sz val="8"/>
            <rFont val="Tahoma"/>
            <family val="0"/>
          </rPr>
          <t xml:space="preserve">UCL =
 R +3sqrt(R(1-R))
</t>
        </r>
      </text>
    </comment>
    <comment ref="F2" authorId="0">
      <text>
        <r>
          <rPr>
            <sz val="8"/>
            <rFont val="Tahoma"/>
            <family val="0"/>
          </rPr>
          <t>Let formula calculate the average or input your own average from existing data to establish the X chart control limits.</t>
        </r>
      </text>
    </comment>
    <comment ref="B2" authorId="1">
      <text>
        <r>
          <rPr>
            <b/>
            <sz val="12"/>
            <rFont val="Tahoma"/>
            <family val="2"/>
          </rPr>
          <t>Days between events will calculate automatically, or enter number of units (e.g., number of admissions.)</t>
        </r>
      </text>
    </comment>
  </commentList>
</comments>
</file>

<file path=xl/comments4.xml><?xml version="1.0" encoding="utf-8"?>
<comments xmlns="http://schemas.openxmlformats.org/spreadsheetml/2006/main">
  <authors>
    <author>A satisfied Microsoft Office user</author>
  </authors>
  <commentList>
    <comment ref="B1" authorId="0">
      <text>
        <r>
          <rPr>
            <sz val="8"/>
            <rFont val="Tahoma"/>
            <family val="0"/>
          </rPr>
          <t>Change this problem statement to match head of fishbone diagram.</t>
        </r>
      </text>
    </comment>
    <comment ref="A3" authorId="0">
      <text>
        <r>
          <rPr>
            <sz val="8"/>
            <rFont val="Tahoma"/>
            <family val="0"/>
          </rPr>
          <t>Most common root cause, from fishbone diagram.</t>
        </r>
      </text>
    </comment>
    <comment ref="B3" authorId="0">
      <text>
        <r>
          <rPr>
            <sz val="8"/>
            <rFont val="Tahoma"/>
            <family val="0"/>
          </rPr>
          <t>Proposed solution (what will prevent the cause).</t>
        </r>
      </text>
    </comment>
    <comment ref="C3" authorId="0">
      <text>
        <r>
          <rPr>
            <sz val="8"/>
            <rFont val="Tahoma"/>
            <family val="0"/>
          </rPr>
          <t>Cost in time/money rated from 1-Expensive to 5-Inexpensive</t>
        </r>
      </text>
    </comment>
    <comment ref="D3" authorId="0">
      <text>
        <r>
          <rPr>
            <sz val="8"/>
            <rFont val="Tahoma"/>
            <family val="0"/>
          </rPr>
          <t>Step-by-step actions to implement the solution.</t>
        </r>
      </text>
    </comment>
    <comment ref="E3" authorId="0">
      <text>
        <r>
          <rPr>
            <sz val="8"/>
            <rFont val="Tahoma"/>
            <family val="0"/>
          </rPr>
          <t>Effectiveness of countermeasure (1-low, 5-high)</t>
        </r>
      </text>
    </comment>
    <comment ref="G3" authorId="0">
      <text>
        <r>
          <rPr>
            <sz val="8"/>
            <rFont val="Tahoma"/>
            <family val="0"/>
          </rPr>
          <t>Initials of assigned person</t>
        </r>
      </text>
    </comment>
    <comment ref="H3" authorId="0">
      <text>
        <r>
          <rPr>
            <sz val="8"/>
            <rFont val="Tahoma"/>
            <family val="0"/>
          </rPr>
          <t>Estimated value of this solution per month/year?</t>
        </r>
      </text>
    </comment>
  </commentList>
</comments>
</file>

<file path=xl/comments5.xml><?xml version="1.0" encoding="utf-8"?>
<comments xmlns="http://schemas.openxmlformats.org/spreadsheetml/2006/main">
  <authors>
    <author>A satisfied Microsoft Office user</author>
  </authors>
  <commentList>
    <comment ref="B2" authorId="0">
      <text>
        <r>
          <rPr>
            <sz val="8"/>
            <rFont val="Tahoma"/>
            <family val="0"/>
          </rPr>
          <t>Big Picture: What needs to be done?</t>
        </r>
      </text>
    </comment>
    <comment ref="C2" authorId="0">
      <text>
        <r>
          <rPr>
            <sz val="8"/>
            <rFont val="Tahoma"/>
            <family val="0"/>
          </rPr>
          <t>Detailed Specific Step-by-Step Actions</t>
        </r>
      </text>
    </comment>
    <comment ref="D2" authorId="0">
      <text>
        <r>
          <rPr>
            <sz val="8"/>
            <rFont val="Tahoma"/>
            <family val="0"/>
          </rPr>
          <t>What person or group is assigned?</t>
        </r>
      </text>
    </comment>
    <comment ref="E2" authorId="0">
      <text>
        <r>
          <rPr>
            <sz val="8"/>
            <rFont val="Tahoma"/>
            <family val="0"/>
          </rPr>
          <t>When is the task due to be completed?</t>
        </r>
      </text>
    </comment>
    <comment ref="A3" authorId="0">
      <text>
        <r>
          <rPr>
            <sz val="8"/>
            <rFont val="Tahoma"/>
            <family val="0"/>
          </rPr>
          <t>Strategy may involve changes in:
Operational Effectiveness
Innovation
Customer Satisfaction</t>
        </r>
      </text>
    </comment>
    <comment ref="A5" authorId="0">
      <text>
        <r>
          <rPr>
            <sz val="8"/>
            <rFont val="Tahoma"/>
            <family val="0"/>
          </rPr>
          <t>What organizational changes are required?</t>
        </r>
      </text>
    </comment>
    <comment ref="A8" authorId="0">
      <text>
        <r>
          <rPr>
            <sz val="8"/>
            <rFont val="Tahoma"/>
            <family val="0"/>
          </rPr>
          <t>What process changes are required:
Marketing?
Sales?
Ordering?
Design?
Development?
Delivery?
Billing?
Collections?</t>
        </r>
      </text>
    </comment>
    <comment ref="A11" authorId="0">
      <text>
        <r>
          <rPr>
            <sz val="8"/>
            <rFont val="Tahoma"/>
            <family val="0"/>
          </rPr>
          <t>What technology changes are required?</t>
        </r>
      </text>
    </comment>
    <comment ref="B8" authorId="0">
      <text>
        <r>
          <rPr>
            <sz val="8"/>
            <rFont val="Tahoma"/>
            <family val="0"/>
          </rPr>
          <t>Step-by-step actions to implement the solution.</t>
        </r>
      </text>
    </comment>
  </commentList>
</comments>
</file>

<file path=xl/comments7.xml><?xml version="1.0" encoding="utf-8"?>
<comments xmlns="http://schemas.openxmlformats.org/spreadsheetml/2006/main">
  <authors>
    <author>A satisfied Microsoft Office user</author>
    <author>Jay Arthur</author>
  </authors>
  <commentList>
    <comment ref="B1" authorId="0">
      <text>
        <r>
          <rPr>
            <sz val="8"/>
            <rFont val="Tahoma"/>
            <family val="0"/>
          </rPr>
          <t>To chart only the data you've input,
Click on the arrow at the bottom of this cell and choose NON-BLANKS.</t>
        </r>
      </text>
    </comment>
    <comment ref="F1" authorId="0">
      <text>
        <r>
          <rPr>
            <sz val="8"/>
            <rFont val="Tahoma"/>
            <family val="0"/>
          </rPr>
          <t>This formula will calculate the average of your data, or you can set the average based on existing data.</t>
        </r>
      </text>
    </comment>
    <comment ref="A2" authorId="0">
      <text>
        <r>
          <rPr>
            <sz val="12"/>
            <rFont val="Tahoma"/>
            <family val="2"/>
          </rPr>
          <t>Enter dates and/or times of rare events to create chart</t>
        </r>
      </text>
    </comment>
    <comment ref="C2" authorId="1">
      <text>
        <r>
          <rPr>
            <b/>
            <sz val="8"/>
            <rFont val="Tahoma"/>
            <family val="0"/>
          </rPr>
          <t xml:space="preserve">UCL =
 R +3sqrt(R(1-R))
</t>
        </r>
      </text>
    </comment>
    <comment ref="F2" authorId="0">
      <text>
        <r>
          <rPr>
            <sz val="8"/>
            <rFont val="Tahoma"/>
            <family val="0"/>
          </rPr>
          <t>Let formula calculate the average or input your own average from existing data to establish the X chart control limits.</t>
        </r>
      </text>
    </comment>
    <comment ref="B2" authorId="1">
      <text>
        <r>
          <rPr>
            <b/>
            <sz val="12"/>
            <rFont val="Tahoma"/>
            <family val="2"/>
          </rPr>
          <t>Days between events will calculate automatically, or enter number of units (e.g., number of admissions.)</t>
        </r>
      </text>
    </comment>
  </commentList>
</comments>
</file>

<file path=xl/sharedStrings.xml><?xml version="1.0" encoding="utf-8"?>
<sst xmlns="http://schemas.openxmlformats.org/spreadsheetml/2006/main" count="143" uniqueCount="96">
  <si>
    <t>UCL</t>
  </si>
  <si>
    <t>+2 sigma</t>
  </si>
  <si>
    <t>+1 sigma</t>
  </si>
  <si>
    <t>-1 sigma</t>
  </si>
  <si>
    <t>-2 sigma</t>
  </si>
  <si>
    <t>LCL</t>
  </si>
  <si>
    <t>To show only the data you've input,</t>
  </si>
  <si>
    <t>To run stability analysis</t>
  </si>
  <si>
    <t>At Row</t>
  </si>
  <si>
    <t>Stability Analysis</t>
  </si>
  <si>
    <t>SPC Quick Reference Card</t>
  </si>
  <si>
    <t>Click on the chart to select it and choose Analyze Stability from the QI Macros pull down menu.</t>
  </si>
  <si>
    <t>Days Missed</t>
  </si>
  <si>
    <t>R</t>
  </si>
  <si>
    <t>Days Met</t>
  </si>
  <si>
    <t>No Data</t>
  </si>
  <si>
    <t>Missed</t>
  </si>
  <si>
    <t>Met</t>
  </si>
  <si>
    <t>g Charts</t>
  </si>
  <si>
    <t>Rare Event Date</t>
  </si>
  <si>
    <t>Process</t>
  </si>
  <si>
    <t>Change</t>
  </si>
  <si>
    <t>Average</t>
  </si>
  <si>
    <t>Instructions</t>
  </si>
  <si>
    <t>1. Input dates in column A, and column B will calculate days between</t>
  </si>
  <si>
    <t>2. Or, input number of units (e.g., patient days or admissions) in Column B</t>
  </si>
  <si>
    <t>Click on the arrow at the bottom of cell A1 and choose NON-BLANKS.</t>
  </si>
  <si>
    <t>Days between RFOs</t>
  </si>
  <si>
    <t>Surgical Retained Foreign Objects</t>
  </si>
  <si>
    <t># RFOs</t>
  </si>
  <si>
    <t>Sponges</t>
  </si>
  <si>
    <t>Instrument</t>
  </si>
  <si>
    <t>Needles</t>
  </si>
  <si>
    <t>Miscellaneous</t>
  </si>
  <si>
    <t>Ishikawa Fishbone Diagram</t>
  </si>
  <si>
    <t>Cause Effect Analysis</t>
  </si>
  <si>
    <t xml:space="preserve">Problem Statement: </t>
  </si>
  <si>
    <t>During (time), major contributor accounted for 40% of problem which was 2X higher than desired.</t>
  </si>
  <si>
    <t>Root Cause</t>
  </si>
  <si>
    <t>Countermeasure/Proposed Solutions</t>
  </si>
  <si>
    <t>Feasibility</t>
  </si>
  <si>
    <t>Specific Actions</t>
  </si>
  <si>
    <t>Effectiveness</t>
  </si>
  <si>
    <t xml:space="preserve">Overall </t>
  </si>
  <si>
    <t>Action (Who?)</t>
  </si>
  <si>
    <t>Value ($/period)</t>
  </si>
  <si>
    <t>http://www.qimacros.com/quality-tools/solution</t>
  </si>
  <si>
    <t>Feasibility: 1-low, 5-high</t>
  </si>
  <si>
    <t>Effectiveness: 1-low, 5-high</t>
  </si>
  <si>
    <t>1-Expensive &amp; Difficult to implement</t>
  </si>
  <si>
    <t>1-Not very effective</t>
  </si>
  <si>
    <t>5-Inexpensive and easy to implement</t>
  </si>
  <si>
    <t>5-Very Effective</t>
  </si>
  <si>
    <t>Action Plan</t>
  </si>
  <si>
    <t>Type</t>
  </si>
  <si>
    <t>What</t>
  </si>
  <si>
    <t>How</t>
  </si>
  <si>
    <t>Who</t>
  </si>
  <si>
    <t>When</t>
  </si>
  <si>
    <t>Where</t>
  </si>
  <si>
    <t>Why</t>
  </si>
  <si>
    <t>http://www.qimacros.com/quality-tools/action</t>
  </si>
  <si>
    <t>Strategy</t>
  </si>
  <si>
    <t>People</t>
  </si>
  <si>
    <t>Organization</t>
  </si>
  <si>
    <t>Technology</t>
  </si>
  <si>
    <t>RFOs After</t>
  </si>
  <si>
    <t>Not Matching In/Out count</t>
  </si>
  <si>
    <t>Ensure In/Out matches before closing</t>
  </si>
  <si>
    <t>Surgical Teams</t>
  </si>
  <si>
    <t>$25,000/ RFO</t>
  </si>
  <si>
    <t>Inconsistent Method</t>
  </si>
  <si>
    <t>Develop and follow protocol for counting sponges</t>
  </si>
  <si>
    <t>Surgical Director</t>
  </si>
  <si>
    <t>Establish sponge counting role and method for counting in/out.</t>
  </si>
  <si>
    <t>Count sponges In and Sponges Out.
Match counts before close.</t>
  </si>
  <si>
    <t>Use sponges with RFID Chips</t>
  </si>
  <si>
    <t>Order and stock RFID Sponges</t>
  </si>
  <si>
    <t>SWAT team to develop mistake-proof counting method</t>
  </si>
  <si>
    <t>Immediately</t>
  </si>
  <si>
    <t>Train surgical teams in new protocol and procedure.</t>
  </si>
  <si>
    <t>Surgical teams</t>
  </si>
  <si>
    <t>Every surgery</t>
  </si>
  <si>
    <t>Surgical Director, doctors and nurses</t>
  </si>
  <si>
    <t>Eliminate complications, returns to surgery and unnecessary costs</t>
  </si>
  <si>
    <t>OR Training Room</t>
  </si>
  <si>
    <t xml:space="preserve">Review new protocol </t>
  </si>
  <si>
    <t xml:space="preserve">Follow Mistake-proof Counting protocol </t>
  </si>
  <si>
    <t>Have QA ensure it is followed in surgeries for one week period. With monthly/quarterly checks.</t>
  </si>
  <si>
    <t>QA</t>
  </si>
  <si>
    <t>Sample of surgeries</t>
  </si>
  <si>
    <t>ORs</t>
  </si>
  <si>
    <t>Operating Rooms</t>
  </si>
  <si>
    <t>Paper and Pen checksheet</t>
  </si>
  <si>
    <t>Team calls sponges and nurse tallies</t>
  </si>
  <si>
    <t>Admin nurse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</si>
</sst>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0000"/>
    <numFmt numFmtId="168" formatCode="mmm\-yyyy"/>
    <numFmt numFmtId="169" formatCode="m/d"/>
    <numFmt numFmtId="170" formatCode="m/d/yy"/>
    <numFmt numFmtId="171" formatCode="0.00000000000000"/>
    <numFmt numFmtId="172" formatCode="mm/dd/yy"/>
    <numFmt numFmtId="173" formatCode="0.0%"/>
    <numFmt numFmtId="174" formatCode="0.000000000"/>
    <numFmt numFmtId="175" formatCode="0.0000000"/>
    <numFmt numFmtId="176" formatCode="[$-409]mmm\-yy;@"/>
    <numFmt numFmtId="177" formatCode="_(&quot;$&quot;* #,##0_);_(&quot;$&quot;* \(#,##0\);_(&quot;$&quot;* &quot;-&quot;??_);_(@_)"/>
  </numFmts>
  <fonts count="52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2"/>
      <name val="Times"/>
      <family val="0"/>
    </font>
    <font>
      <b/>
      <sz val="18"/>
      <name val="Times"/>
      <family val="0"/>
    </font>
    <font>
      <b/>
      <sz val="10"/>
      <name val="Arial"/>
      <family val="2"/>
    </font>
    <font>
      <sz val="10"/>
      <name val="Arial"/>
      <family val="2"/>
    </font>
    <font>
      <sz val="8"/>
      <name val="Tahoma"/>
      <family val="2"/>
    </font>
    <font>
      <u val="single"/>
      <sz val="7.5"/>
      <color indexed="12"/>
      <name val="Geneva"/>
      <family val="0"/>
    </font>
    <font>
      <u val="single"/>
      <sz val="12"/>
      <color indexed="12"/>
      <name val="Geneva"/>
      <family val="0"/>
    </font>
    <font>
      <u val="single"/>
      <sz val="10"/>
      <color indexed="12"/>
      <name val="Geneva"/>
      <family val="0"/>
    </font>
    <font>
      <b/>
      <sz val="8"/>
      <name val="Tahoma"/>
      <family val="0"/>
    </font>
    <font>
      <b/>
      <sz val="12"/>
      <name val="Tahoma"/>
      <family val="2"/>
    </font>
    <font>
      <sz val="12"/>
      <name val="Tahoma"/>
      <family val="2"/>
    </font>
    <font>
      <u val="single"/>
      <sz val="10"/>
      <color indexed="36"/>
      <name val="Geneva"/>
      <family val="0"/>
    </font>
    <font>
      <u val="single"/>
      <sz val="7.5"/>
      <color indexed="12"/>
      <name val="Times"/>
      <family val="0"/>
    </font>
    <font>
      <u val="single"/>
      <sz val="7.8"/>
      <color indexed="12"/>
      <name val="Geneva"/>
      <family val="0"/>
    </font>
    <font>
      <u val="single"/>
      <sz val="10"/>
      <color indexed="12"/>
      <name val="Arial"/>
      <family val="0"/>
    </font>
    <font>
      <sz val="10"/>
      <name val="Times"/>
      <family val="0"/>
    </font>
    <font>
      <sz val="8"/>
      <name val="Genev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14"/>
      <name val="MS Sans Serif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MS Sans Serif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Arial"/>
      <family val="0"/>
    </font>
    <font>
      <b/>
      <sz val="18"/>
      <name val="Arial"/>
      <family val="2"/>
    </font>
    <font>
      <b/>
      <sz val="14"/>
      <color indexed="8"/>
      <name val="Geneva"/>
      <family val="0"/>
    </font>
    <font>
      <sz val="10"/>
      <color indexed="8"/>
      <name val="Geneva"/>
      <family val="0"/>
    </font>
    <font>
      <sz val="9"/>
      <name val="Arial"/>
      <family val="0"/>
    </font>
    <font>
      <b/>
      <sz val="9"/>
      <name val="Arial"/>
      <family val="0"/>
    </font>
    <font>
      <u val="single"/>
      <sz val="9.1"/>
      <color indexed="12"/>
      <name val="Geneva"/>
      <family val="0"/>
    </font>
    <font>
      <sz val="10"/>
      <name val="Helv"/>
      <family val="0"/>
    </font>
    <font>
      <b/>
      <sz val="14"/>
      <name val="Helv"/>
      <family val="0"/>
    </font>
    <font>
      <b/>
      <sz val="10"/>
      <name val="Helv"/>
      <family val="0"/>
    </font>
    <font>
      <sz val="7"/>
      <name val="Arial"/>
      <family val="2"/>
    </font>
    <font>
      <b/>
      <sz val="8"/>
      <name val="Genev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3" borderId="0" applyNumberFormat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3" fillId="7" borderId="1" applyNumberFormat="0" applyAlignment="0" applyProtection="0"/>
    <xf numFmtId="0" fontId="34" fillId="0" borderId="6" applyNumberFormat="0" applyFill="0" applyAlignment="0" applyProtection="0"/>
    <xf numFmtId="0" fontId="35" fillId="22" borderId="0" applyNumberFormat="0" applyBorder="0" applyAlignment="0" applyProtection="0"/>
    <xf numFmtId="0" fontId="19" fillId="0" borderId="0">
      <alignment/>
      <protection/>
    </xf>
    <xf numFmtId="0" fontId="7" fillId="23" borderId="7" applyNumberFormat="0" applyFont="0" applyAlignment="0" applyProtection="0"/>
    <xf numFmtId="0" fontId="36" fillId="20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2" fontId="7" fillId="20" borderId="10" xfId="0" applyNumberFormat="1" applyFont="1" applyFill="1" applyBorder="1" applyAlignment="1">
      <alignment wrapText="1"/>
    </xf>
    <xf numFmtId="2" fontId="7" fillId="20" borderId="11" xfId="0" applyNumberFormat="1" applyFont="1" applyFill="1" applyBorder="1" applyAlignment="1">
      <alignment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/>
    </xf>
    <xf numFmtId="2" fontId="7" fillId="20" borderId="12" xfId="0" applyNumberFormat="1" applyFont="1" applyFill="1" applyBorder="1" applyAlignment="1">
      <alignment/>
    </xf>
    <xf numFmtId="2" fontId="7" fillId="20" borderId="0" xfId="0" applyNumberFormat="1" applyFont="1" applyFill="1" applyAlignment="1">
      <alignment/>
    </xf>
    <xf numFmtId="1" fontId="7" fillId="22" borderId="13" xfId="0" applyNumberFormat="1" applyFont="1" applyFill="1" applyBorder="1" applyAlignment="1">
      <alignment horizontal="left"/>
    </xf>
    <xf numFmtId="2" fontId="7" fillId="0" borderId="0" xfId="0" applyNumberFormat="1" applyFont="1" applyAlignment="1">
      <alignment/>
    </xf>
    <xf numFmtId="0" fontId="7" fillId="0" borderId="0" xfId="0" applyFont="1" applyAlignment="1">
      <alignment horizontal="right"/>
    </xf>
    <xf numFmtId="0" fontId="6" fillId="22" borderId="11" xfId="0" applyFont="1" applyFill="1" applyBorder="1" applyAlignment="1">
      <alignment horizontal="center" wrapText="1"/>
    </xf>
    <xf numFmtId="0" fontId="10" fillId="0" borderId="0" xfId="53" applyFont="1" applyAlignment="1">
      <alignment/>
    </xf>
    <xf numFmtId="0" fontId="11" fillId="0" borderId="0" xfId="53" applyFont="1" applyAlignment="1">
      <alignment/>
    </xf>
    <xf numFmtId="165" fontId="7" fillId="0" borderId="0" xfId="0" applyNumberFormat="1" applyFont="1" applyAlignment="1">
      <alignment/>
    </xf>
    <xf numFmtId="166" fontId="7" fillId="20" borderId="0" xfId="0" applyNumberFormat="1" applyFont="1" applyFill="1" applyAlignment="1">
      <alignment/>
    </xf>
    <xf numFmtId="0" fontId="6" fillId="20" borderId="14" xfId="0" applyFont="1" applyFill="1" applyBorder="1" applyAlignment="1">
      <alignment horizontal="left"/>
    </xf>
    <xf numFmtId="0" fontId="6" fillId="20" borderId="15" xfId="0" applyFont="1" applyFill="1" applyBorder="1" applyAlignment="1">
      <alignment horizontal="left"/>
    </xf>
    <xf numFmtId="0" fontId="6" fillId="20" borderId="16" xfId="0" applyFont="1" applyFill="1" applyBorder="1" applyAlignment="1">
      <alignment horizontal="left"/>
    </xf>
    <xf numFmtId="0" fontId="7" fillId="22" borderId="17" xfId="0" applyFont="1" applyFill="1" applyBorder="1" applyAlignment="1">
      <alignment horizontal="right"/>
    </xf>
    <xf numFmtId="0" fontId="7" fillId="22" borderId="17" xfId="0" applyNumberFormat="1" applyFont="1" applyFill="1" applyBorder="1" applyAlignment="1">
      <alignment horizontal="right"/>
    </xf>
    <xf numFmtId="0" fontId="6" fillId="0" borderId="0" xfId="0" applyFont="1" applyAlignment="1">
      <alignment/>
    </xf>
    <xf numFmtId="170" fontId="6" fillId="22" borderId="18" xfId="0" applyNumberFormat="1" applyFont="1" applyFill="1" applyBorder="1" applyAlignment="1">
      <alignment wrapText="1"/>
    </xf>
    <xf numFmtId="170" fontId="7" fillId="22" borderId="18" xfId="0" applyNumberFormat="1" applyFont="1" applyFill="1" applyBorder="1" applyAlignment="1">
      <alignment/>
    </xf>
    <xf numFmtId="170" fontId="7" fillId="0" borderId="0" xfId="0" applyNumberFormat="1" applyFont="1" applyAlignment="1">
      <alignment/>
    </xf>
    <xf numFmtId="0" fontId="6" fillId="0" borderId="19" xfId="60" applyFont="1" applyBorder="1" applyAlignment="1">
      <alignment/>
      <protection/>
    </xf>
    <xf numFmtId="0" fontId="19" fillId="0" borderId="20" xfId="60" applyBorder="1" applyAlignment="1">
      <alignment/>
      <protection/>
    </xf>
    <xf numFmtId="0" fontId="19" fillId="0" borderId="12" xfId="60" applyBorder="1" applyAlignment="1">
      <alignment/>
      <protection/>
    </xf>
    <xf numFmtId="0" fontId="19" fillId="0" borderId="21" xfId="60" applyBorder="1" applyAlignment="1">
      <alignment/>
      <protection/>
    </xf>
    <xf numFmtId="0" fontId="19" fillId="0" borderId="10" xfId="60" applyBorder="1" applyAlignment="1">
      <alignment/>
      <protection/>
    </xf>
    <xf numFmtId="0" fontId="19" fillId="0" borderId="22" xfId="60" applyBorder="1" applyAlignment="1">
      <alignment/>
      <protection/>
    </xf>
    <xf numFmtId="173" fontId="0" fillId="0" borderId="0" xfId="0" applyNumberFormat="1" applyAlignment="1">
      <alignment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wrapText="1"/>
    </xf>
    <xf numFmtId="0" fontId="11" fillId="0" borderId="0" xfId="56" applyAlignment="1">
      <alignment/>
    </xf>
    <xf numFmtId="0" fontId="11" fillId="0" borderId="0" xfId="56" applyAlignment="1">
      <alignment horizontal="left"/>
    </xf>
    <xf numFmtId="0" fontId="0" fillId="0" borderId="0" xfId="0" applyAlignment="1">
      <alignment wrapText="1"/>
    </xf>
    <xf numFmtId="0" fontId="0" fillId="0" borderId="0" xfId="0" applyAlignment="1">
      <alignment horizontal="centerContinuous" wrapText="1"/>
    </xf>
    <xf numFmtId="0" fontId="0" fillId="0" borderId="23" xfId="0" applyBorder="1" applyAlignment="1">
      <alignment horizontal="center"/>
    </xf>
    <xf numFmtId="0" fontId="0" fillId="0" borderId="23" xfId="0" applyBorder="1" applyAlignment="1">
      <alignment horizontal="center" textRotation="90"/>
    </xf>
    <xf numFmtId="0" fontId="0" fillId="0" borderId="24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27" xfId="0" applyBorder="1" applyAlignment="1">
      <alignment wrapText="1"/>
    </xf>
    <xf numFmtId="0" fontId="0" fillId="0" borderId="28" xfId="0" applyBorder="1" applyAlignment="1">
      <alignment wrapText="1"/>
    </xf>
    <xf numFmtId="0" fontId="11" fillId="0" borderId="0" xfId="55" applyAlignment="1">
      <alignment/>
    </xf>
    <xf numFmtId="0" fontId="47" fillId="0" borderId="0" xfId="0" applyFont="1" applyAlignment="1">
      <alignment wrapText="1"/>
    </xf>
    <xf numFmtId="0" fontId="48" fillId="0" borderId="0" xfId="0" applyFont="1" applyAlignment="1">
      <alignment horizontal="center"/>
    </xf>
    <xf numFmtId="0" fontId="49" fillId="0" borderId="18" xfId="0" applyFont="1" applyBorder="1" applyAlignment="1">
      <alignment wrapText="1"/>
    </xf>
    <xf numFmtId="0" fontId="49" fillId="0" borderId="17" xfId="0" applyFont="1" applyBorder="1" applyAlignment="1">
      <alignment horizontal="center" wrapText="1"/>
    </xf>
    <xf numFmtId="0" fontId="46" fillId="0" borderId="0" xfId="54" applyAlignment="1">
      <alignment/>
    </xf>
    <xf numFmtId="0" fontId="1" fillId="0" borderId="0" xfId="0" applyFont="1" applyAlignment="1">
      <alignment/>
    </xf>
    <xf numFmtId="0" fontId="49" fillId="0" borderId="15" xfId="0" applyFont="1" applyBorder="1" applyAlignment="1">
      <alignment wrapText="1"/>
    </xf>
    <xf numFmtId="0" fontId="47" fillId="0" borderId="21" xfId="0" applyFont="1" applyBorder="1" applyAlignment="1">
      <alignment wrapText="1"/>
    </xf>
    <xf numFmtId="0" fontId="0" fillId="0" borderId="21" xfId="0" applyBorder="1" applyAlignment="1">
      <alignment/>
    </xf>
    <xf numFmtId="0" fontId="47" fillId="0" borderId="15" xfId="0" applyFont="1" applyBorder="1" applyAlignment="1">
      <alignment wrapText="1"/>
    </xf>
    <xf numFmtId="0" fontId="49" fillId="0" borderId="14" xfId="0" applyFont="1" applyBorder="1" applyAlignment="1">
      <alignment wrapText="1"/>
    </xf>
    <xf numFmtId="0" fontId="47" fillId="0" borderId="20" xfId="0" applyFont="1" applyBorder="1" applyAlignment="1">
      <alignment wrapText="1"/>
    </xf>
    <xf numFmtId="0" fontId="0" fillId="0" borderId="20" xfId="0" applyBorder="1" applyAlignment="1">
      <alignment/>
    </xf>
    <xf numFmtId="0" fontId="47" fillId="0" borderId="16" xfId="0" applyFont="1" applyBorder="1" applyAlignment="1">
      <alignment wrapText="1"/>
    </xf>
    <xf numFmtId="0" fontId="47" fillId="0" borderId="22" xfId="0" applyFont="1" applyBorder="1" applyAlignment="1">
      <alignment wrapText="1"/>
    </xf>
    <xf numFmtId="0" fontId="0" fillId="0" borderId="22" xfId="0" applyBorder="1" applyAlignment="1">
      <alignment/>
    </xf>
    <xf numFmtId="0" fontId="19" fillId="0" borderId="20" xfId="60" applyBorder="1" applyAlignment="1">
      <alignment wrapText="1"/>
      <protection/>
    </xf>
    <xf numFmtId="0" fontId="19" fillId="0" borderId="18" xfId="60" applyBorder="1" applyAlignment="1">
      <alignment/>
      <protection/>
    </xf>
    <xf numFmtId="0" fontId="0" fillId="0" borderId="29" xfId="0" applyBorder="1" applyAlignment="1">
      <alignment wrapText="1"/>
    </xf>
    <xf numFmtId="14" fontId="47" fillId="0" borderId="21" xfId="0" applyNumberFormat="1" applyFont="1" applyBorder="1" applyAlignment="1">
      <alignment wrapText="1"/>
    </xf>
    <xf numFmtId="14" fontId="47" fillId="0" borderId="20" xfId="0" applyNumberFormat="1" applyFont="1" applyBorder="1" applyAlignment="1">
      <alignment wrapText="1"/>
    </xf>
    <xf numFmtId="0" fontId="0" fillId="0" borderId="21" xfId="0" applyBorder="1" applyAlignment="1">
      <alignment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_Action4" xfId="54"/>
    <cellStyle name="Hyperlink_Cmmatrix3" xfId="55"/>
    <cellStyle name="Hyperlink_ISHIKAWA2" xfId="56"/>
    <cellStyle name="Input" xfId="57"/>
    <cellStyle name="Linked Cell" xfId="58"/>
    <cellStyle name="Neutral" xfId="59"/>
    <cellStyle name="Normal_Healthcare SPC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'Control Chart (before)'!$B$1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/>
          </a:pPr>
        </a:p>
      </c:txPr>
    </c:title>
    <c:plotArea>
      <c:layout>
        <c:manualLayout>
          <c:xMode val="edge"/>
          <c:yMode val="edge"/>
          <c:x val="0.04425"/>
          <c:y val="0.13"/>
          <c:w val="0.93125"/>
          <c:h val="0.80875"/>
        </c:manualLayout>
      </c:layout>
      <c:lineChart>
        <c:grouping val="standard"/>
        <c:varyColors val="0"/>
        <c:ser>
          <c:idx val="0"/>
          <c:order val="0"/>
          <c:tx>
            <c:strRef>
              <c:f>'Control Chart (before)'!$B$1</c:f>
              <c:strCache>
                <c:ptCount val="1"/>
                <c:pt idx="0">
                  <c:v>Days between RFOs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1"/>
            <c:spPr>
              <a:ln w="12700">
                <a:solidFill>
                  <a:srgbClr val="000080"/>
                </a:solidFill>
              </a:ln>
            </c:spPr>
            <c:marker>
              <c:size val="6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2"/>
            <c:spPr>
              <a:ln w="12700">
                <a:solidFill>
                  <a:srgbClr val="000080"/>
                </a:solidFill>
              </a:ln>
            </c:spPr>
            <c:marker>
              <c:size val="6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3"/>
            <c:spPr>
              <a:ln w="12700">
                <a:solidFill>
                  <a:srgbClr val="000080"/>
                </a:solidFill>
              </a:ln>
            </c:spPr>
            <c:marker>
              <c:size val="6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4"/>
            <c:spPr>
              <a:ln w="12700">
                <a:solidFill>
                  <a:srgbClr val="000080"/>
                </a:solidFill>
              </a:ln>
            </c:spPr>
            <c:marker>
              <c:size val="6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5"/>
            <c:spPr>
              <a:ln w="12700">
                <a:solidFill>
                  <a:srgbClr val="000080"/>
                </a:solidFill>
              </a:ln>
            </c:spPr>
            <c:marker>
              <c:size val="6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6"/>
            <c:spPr>
              <a:ln w="12700">
                <a:solidFill>
                  <a:srgbClr val="000080"/>
                </a:solidFill>
              </a:ln>
            </c:spPr>
            <c:marker>
              <c:size val="6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7"/>
            <c:spPr>
              <a:ln w="12700">
                <a:solidFill>
                  <a:srgbClr val="000080"/>
                </a:solidFill>
              </a:ln>
            </c:spPr>
            <c:marker>
              <c:size val="6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8"/>
            <c:spPr>
              <a:ln w="12700">
                <a:solidFill>
                  <a:srgbClr val="000080"/>
                </a:solidFill>
              </a:ln>
            </c:spPr>
            <c:marker>
              <c:size val="6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9"/>
            <c:spPr>
              <a:ln w="12700">
                <a:solidFill>
                  <a:srgbClr val="000080"/>
                </a:solidFill>
              </a:ln>
            </c:spPr>
            <c:marker>
              <c:size val="6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'Control Chart (before)'!$A$2:$A$58</c:f>
              <c:strCache/>
            </c:strRef>
          </c:cat>
          <c:val>
            <c:numRef>
              <c:f>'Control Chart (before)'!$B$2:$B$58</c:f>
              <c:numCache/>
            </c:numRef>
          </c:val>
          <c:smooth val="0"/>
        </c:ser>
        <c:ser>
          <c:idx val="1"/>
          <c:order val="1"/>
          <c:tx>
            <c:strRef>
              <c:f>'Control Chart (before)'!$C$1</c:f>
              <c:strCache>
                <c:ptCount val="1"/>
                <c:pt idx="0">
                  <c:v>UCL</c:v>
                </c:pt>
              </c:strCache>
            </c:strRef>
          </c:tx>
          <c:spPr>
            <a:ln w="127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elete val="1"/>
          </c:dLbls>
          <c:cat>
            <c:strRef>
              <c:f>'Control Chart (before)'!$A$2:$A$58</c:f>
              <c:strCache/>
            </c:strRef>
          </c:cat>
          <c:val>
            <c:numRef>
              <c:f>'Control Chart (before)'!$C$2:$C$58</c:f>
              <c:numCache>
                <c:ptCount val="57"/>
                <c:pt idx="1">
                  <c:v>66.19179672030434</c:v>
                </c:pt>
                <c:pt idx="2">
                  <c:v>66.19179672030434</c:v>
                </c:pt>
                <c:pt idx="3">
                  <c:v>66.19179672030434</c:v>
                </c:pt>
                <c:pt idx="4">
                  <c:v>66.19179672030434</c:v>
                </c:pt>
                <c:pt idx="5">
                  <c:v>66.19179672030434</c:v>
                </c:pt>
                <c:pt idx="6">
                  <c:v>66.19179672030434</c:v>
                </c:pt>
                <c:pt idx="7">
                  <c:v>66.19179672030434</c:v>
                </c:pt>
                <c:pt idx="8">
                  <c:v>66.19179672030434</c:v>
                </c:pt>
                <c:pt idx="9">
                  <c:v>66.19179672030434</c:v>
                </c:pt>
                <c:pt idx="10">
                  <c:v>66.19179672030434</c:v>
                </c:pt>
                <c:pt idx="11">
                  <c:v>66.19179672030434</c:v>
                </c:pt>
                <c:pt idx="12">
                  <c:v>66.19179672030434</c:v>
                </c:pt>
                <c:pt idx="13">
                  <c:v>66.19179672030434</c:v>
                </c:pt>
                <c:pt idx="14">
                  <c:v>66.19179672030434</c:v>
                </c:pt>
                <c:pt idx="15">
                  <c:v>66.19179672030434</c:v>
                </c:pt>
                <c:pt idx="16">
                  <c:v>66.19179672030434</c:v>
                </c:pt>
                <c:pt idx="17">
                  <c:v>66.19179672030434</c:v>
                </c:pt>
                <c:pt idx="18">
                  <c:v>66.19179672030434</c:v>
                </c:pt>
                <c:pt idx="19">
                  <c:v>66.19179672030434</c:v>
                </c:pt>
                <c:pt idx="20">
                  <c:v>66.19179672030434</c:v>
                </c:pt>
                <c:pt idx="21">
                  <c:v>66.19179672030434</c:v>
                </c:pt>
                <c:pt idx="22">
                  <c:v>66.19179672030434</c:v>
                </c:pt>
                <c:pt idx="23">
                  <c:v>66.19179672030434</c:v>
                </c:pt>
                <c:pt idx="24">
                  <c:v>66.19179672030434</c:v>
                </c:pt>
                <c:pt idx="25">
                  <c:v>66.19179672030434</c:v>
                </c:pt>
                <c:pt idx="26">
                  <c:v>66.19179672030434</c:v>
                </c:pt>
                <c:pt idx="27">
                  <c:v>66.19179672030434</c:v>
                </c:pt>
                <c:pt idx="28">
                  <c:v>66.19179672030434</c:v>
                </c:pt>
                <c:pt idx="29">
                  <c:v>66.19179672030434</c:v>
                </c:pt>
                <c:pt idx="30">
                  <c:v>66.19179672030434</c:v>
                </c:pt>
                <c:pt idx="31">
                  <c:v>66.19179672030434</c:v>
                </c:pt>
                <c:pt idx="32">
                  <c:v>66.19179672030434</c:v>
                </c:pt>
                <c:pt idx="33">
                  <c:v>66.19179672030434</c:v>
                </c:pt>
                <c:pt idx="34">
                  <c:v>66.19179672030434</c:v>
                </c:pt>
                <c:pt idx="35">
                  <c:v>66.19179672030434</c:v>
                </c:pt>
                <c:pt idx="36">
                  <c:v>66.19179672030434</c:v>
                </c:pt>
                <c:pt idx="37">
                  <c:v>66.19179672030434</c:v>
                </c:pt>
                <c:pt idx="38">
                  <c:v>66.19179672030434</c:v>
                </c:pt>
                <c:pt idx="39">
                  <c:v>66.19179672030434</c:v>
                </c:pt>
                <c:pt idx="40">
                  <c:v>66.19179672030434</c:v>
                </c:pt>
                <c:pt idx="41">
                  <c:v>66.19179672030434</c:v>
                </c:pt>
                <c:pt idx="42">
                  <c:v>66.19179672030434</c:v>
                </c:pt>
                <c:pt idx="43">
                  <c:v>66.19179672030434</c:v>
                </c:pt>
                <c:pt idx="44">
                  <c:v>66.19179672030434</c:v>
                </c:pt>
                <c:pt idx="45">
                  <c:v>66.19179672030434</c:v>
                </c:pt>
                <c:pt idx="46">
                  <c:v>66.19179672030434</c:v>
                </c:pt>
                <c:pt idx="47">
                  <c:v>66.19179672030434</c:v>
                </c:pt>
                <c:pt idx="48">
                  <c:v>66.19179672030434</c:v>
                </c:pt>
                <c:pt idx="49">
                  <c:v>66.19179672030434</c:v>
                </c:pt>
                <c:pt idx="50">
                  <c:v>66.19179672030434</c:v>
                </c:pt>
                <c:pt idx="51">
                  <c:v>66.19179672030434</c:v>
                </c:pt>
                <c:pt idx="52">
                  <c:v>66.19179672030434</c:v>
                </c:pt>
                <c:pt idx="53">
                  <c:v>66.19179672030434</c:v>
                </c:pt>
                <c:pt idx="54">
                  <c:v>66.19179672030434</c:v>
                </c:pt>
                <c:pt idx="55">
                  <c:v>66.19179672030434</c:v>
                </c:pt>
                <c:pt idx="56">
                  <c:v>66.19179672030434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'Control Chart (before)'!$D$1</c:f>
              <c:strCache>
                <c:ptCount val="1"/>
                <c:pt idx="0">
                  <c:v>+2 sigma</c:v>
                </c:pt>
              </c:strCache>
            </c:strRef>
          </c:tx>
          <c:spPr>
            <a:ln w="12700">
              <a:solidFill>
                <a:srgbClr val="FF808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'Control Chart (before)'!$A$2:$A$58</c:f>
              <c:strCache/>
            </c:strRef>
          </c:cat>
          <c:val>
            <c:numRef>
              <c:f>'Control Chart (before)'!$D$2:$D$58</c:f>
              <c:numCache>
                <c:ptCount val="57"/>
                <c:pt idx="1">
                  <c:v>49.52072162306003</c:v>
                </c:pt>
                <c:pt idx="2">
                  <c:v>49.52072162306003</c:v>
                </c:pt>
                <c:pt idx="3">
                  <c:v>49.52072162306003</c:v>
                </c:pt>
                <c:pt idx="4">
                  <c:v>49.52072162306003</c:v>
                </c:pt>
                <c:pt idx="5">
                  <c:v>49.52072162306003</c:v>
                </c:pt>
                <c:pt idx="6">
                  <c:v>49.52072162306003</c:v>
                </c:pt>
                <c:pt idx="7">
                  <c:v>49.52072162306003</c:v>
                </c:pt>
                <c:pt idx="8">
                  <c:v>49.52072162306003</c:v>
                </c:pt>
                <c:pt idx="9">
                  <c:v>49.52072162306003</c:v>
                </c:pt>
                <c:pt idx="10">
                  <c:v>49.52072162306003</c:v>
                </c:pt>
                <c:pt idx="11">
                  <c:v>49.52072162306003</c:v>
                </c:pt>
                <c:pt idx="12">
                  <c:v>49.52072162306003</c:v>
                </c:pt>
                <c:pt idx="13">
                  <c:v>49.52072162306003</c:v>
                </c:pt>
                <c:pt idx="14">
                  <c:v>49.52072162306003</c:v>
                </c:pt>
                <c:pt idx="15">
                  <c:v>49.52072162306003</c:v>
                </c:pt>
                <c:pt idx="16">
                  <c:v>49.52072162306003</c:v>
                </c:pt>
                <c:pt idx="17">
                  <c:v>49.52072162306003</c:v>
                </c:pt>
                <c:pt idx="18">
                  <c:v>49.52072162306003</c:v>
                </c:pt>
                <c:pt idx="19">
                  <c:v>49.52072162306003</c:v>
                </c:pt>
                <c:pt idx="20">
                  <c:v>49.52072162306003</c:v>
                </c:pt>
                <c:pt idx="21">
                  <c:v>49.52072162306003</c:v>
                </c:pt>
                <c:pt idx="22">
                  <c:v>49.52072162306003</c:v>
                </c:pt>
                <c:pt idx="23">
                  <c:v>49.52072162306003</c:v>
                </c:pt>
                <c:pt idx="24">
                  <c:v>49.52072162306003</c:v>
                </c:pt>
                <c:pt idx="25">
                  <c:v>49.52072162306003</c:v>
                </c:pt>
                <c:pt idx="26">
                  <c:v>49.52072162306003</c:v>
                </c:pt>
                <c:pt idx="27">
                  <c:v>49.52072162306003</c:v>
                </c:pt>
                <c:pt idx="28">
                  <c:v>49.52072162306003</c:v>
                </c:pt>
                <c:pt idx="29">
                  <c:v>49.52072162306003</c:v>
                </c:pt>
                <c:pt idx="30">
                  <c:v>49.52072162306003</c:v>
                </c:pt>
                <c:pt idx="31">
                  <c:v>49.52072162306003</c:v>
                </c:pt>
                <c:pt idx="32">
                  <c:v>49.52072162306003</c:v>
                </c:pt>
                <c:pt idx="33">
                  <c:v>49.52072162306003</c:v>
                </c:pt>
                <c:pt idx="34">
                  <c:v>49.52072162306003</c:v>
                </c:pt>
                <c:pt idx="35">
                  <c:v>49.52072162306003</c:v>
                </c:pt>
                <c:pt idx="36">
                  <c:v>49.52072162306003</c:v>
                </c:pt>
                <c:pt idx="37">
                  <c:v>49.52072162306003</c:v>
                </c:pt>
                <c:pt idx="38">
                  <c:v>49.52072162306003</c:v>
                </c:pt>
                <c:pt idx="39">
                  <c:v>49.52072162306003</c:v>
                </c:pt>
                <c:pt idx="40">
                  <c:v>49.52072162306003</c:v>
                </c:pt>
                <c:pt idx="41">
                  <c:v>49.52072162306003</c:v>
                </c:pt>
                <c:pt idx="42">
                  <c:v>49.52072162306003</c:v>
                </c:pt>
                <c:pt idx="43">
                  <c:v>49.52072162306003</c:v>
                </c:pt>
                <c:pt idx="44">
                  <c:v>49.52072162306003</c:v>
                </c:pt>
                <c:pt idx="45">
                  <c:v>49.52072162306003</c:v>
                </c:pt>
                <c:pt idx="46">
                  <c:v>49.52072162306003</c:v>
                </c:pt>
                <c:pt idx="47">
                  <c:v>49.52072162306003</c:v>
                </c:pt>
                <c:pt idx="48">
                  <c:v>49.52072162306003</c:v>
                </c:pt>
                <c:pt idx="49">
                  <c:v>49.52072162306003</c:v>
                </c:pt>
                <c:pt idx="50">
                  <c:v>49.52072162306003</c:v>
                </c:pt>
                <c:pt idx="51">
                  <c:v>49.52072162306003</c:v>
                </c:pt>
                <c:pt idx="52">
                  <c:v>49.52072162306003</c:v>
                </c:pt>
                <c:pt idx="53">
                  <c:v>49.52072162306003</c:v>
                </c:pt>
                <c:pt idx="54">
                  <c:v>49.52072162306003</c:v>
                </c:pt>
                <c:pt idx="55">
                  <c:v>49.52072162306003</c:v>
                </c:pt>
                <c:pt idx="56">
                  <c:v>49.52072162306003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'Control Chart (before)'!$E$1</c:f>
              <c:strCache>
                <c:ptCount val="1"/>
                <c:pt idx="0">
                  <c:v>+1 sigma</c:v>
                </c:pt>
              </c:strCache>
            </c:strRef>
          </c:tx>
          <c:spPr>
            <a:ln w="12700">
              <a:solidFill>
                <a:srgbClr val="00808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'Control Chart (before)'!$A$2:$A$58</c:f>
              <c:strCache/>
            </c:strRef>
          </c:cat>
          <c:val>
            <c:numRef>
              <c:f>'Control Chart (before)'!$E$2:$E$58</c:f>
              <c:numCache>
                <c:ptCount val="57"/>
                <c:pt idx="1">
                  <c:v>32.84964652581573</c:v>
                </c:pt>
                <c:pt idx="2">
                  <c:v>32.84964652581573</c:v>
                </c:pt>
                <c:pt idx="3">
                  <c:v>32.84964652581573</c:v>
                </c:pt>
                <c:pt idx="4">
                  <c:v>32.84964652581573</c:v>
                </c:pt>
                <c:pt idx="5">
                  <c:v>32.84964652581573</c:v>
                </c:pt>
                <c:pt idx="6">
                  <c:v>32.84964652581573</c:v>
                </c:pt>
                <c:pt idx="7">
                  <c:v>32.84964652581573</c:v>
                </c:pt>
                <c:pt idx="8">
                  <c:v>32.84964652581573</c:v>
                </c:pt>
                <c:pt idx="9">
                  <c:v>32.84964652581573</c:v>
                </c:pt>
                <c:pt idx="10">
                  <c:v>32.84964652581573</c:v>
                </c:pt>
                <c:pt idx="11">
                  <c:v>32.84964652581573</c:v>
                </c:pt>
                <c:pt idx="12">
                  <c:v>32.84964652581573</c:v>
                </c:pt>
                <c:pt idx="13">
                  <c:v>32.84964652581573</c:v>
                </c:pt>
                <c:pt idx="14">
                  <c:v>32.84964652581573</c:v>
                </c:pt>
                <c:pt idx="15">
                  <c:v>32.84964652581573</c:v>
                </c:pt>
                <c:pt idx="16">
                  <c:v>32.84964652581573</c:v>
                </c:pt>
                <c:pt idx="17">
                  <c:v>32.84964652581573</c:v>
                </c:pt>
                <c:pt idx="18">
                  <c:v>32.84964652581573</c:v>
                </c:pt>
                <c:pt idx="19">
                  <c:v>32.84964652581573</c:v>
                </c:pt>
                <c:pt idx="20">
                  <c:v>32.84964652581573</c:v>
                </c:pt>
                <c:pt idx="21">
                  <c:v>32.84964652581573</c:v>
                </c:pt>
                <c:pt idx="22">
                  <c:v>32.84964652581573</c:v>
                </c:pt>
                <c:pt idx="23">
                  <c:v>32.84964652581573</c:v>
                </c:pt>
                <c:pt idx="24">
                  <c:v>32.84964652581573</c:v>
                </c:pt>
                <c:pt idx="25">
                  <c:v>32.84964652581573</c:v>
                </c:pt>
                <c:pt idx="26">
                  <c:v>32.84964652581573</c:v>
                </c:pt>
                <c:pt idx="27">
                  <c:v>32.84964652581573</c:v>
                </c:pt>
                <c:pt idx="28">
                  <c:v>32.84964652581573</c:v>
                </c:pt>
                <c:pt idx="29">
                  <c:v>32.84964652581573</c:v>
                </c:pt>
                <c:pt idx="30">
                  <c:v>32.84964652581573</c:v>
                </c:pt>
                <c:pt idx="31">
                  <c:v>32.84964652581573</c:v>
                </c:pt>
                <c:pt idx="32">
                  <c:v>32.84964652581573</c:v>
                </c:pt>
                <c:pt idx="33">
                  <c:v>32.84964652581573</c:v>
                </c:pt>
                <c:pt idx="34">
                  <c:v>32.84964652581573</c:v>
                </c:pt>
                <c:pt idx="35">
                  <c:v>32.84964652581573</c:v>
                </c:pt>
                <c:pt idx="36">
                  <c:v>32.84964652581573</c:v>
                </c:pt>
                <c:pt idx="37">
                  <c:v>32.84964652581573</c:v>
                </c:pt>
                <c:pt idx="38">
                  <c:v>32.84964652581573</c:v>
                </c:pt>
                <c:pt idx="39">
                  <c:v>32.84964652581573</c:v>
                </c:pt>
                <c:pt idx="40">
                  <c:v>32.84964652581573</c:v>
                </c:pt>
                <c:pt idx="41">
                  <c:v>32.84964652581573</c:v>
                </c:pt>
                <c:pt idx="42">
                  <c:v>32.84964652581573</c:v>
                </c:pt>
                <c:pt idx="43">
                  <c:v>32.84964652581573</c:v>
                </c:pt>
                <c:pt idx="44">
                  <c:v>32.84964652581573</c:v>
                </c:pt>
                <c:pt idx="45">
                  <c:v>32.84964652581573</c:v>
                </c:pt>
                <c:pt idx="46">
                  <c:v>32.84964652581573</c:v>
                </c:pt>
                <c:pt idx="47">
                  <c:v>32.84964652581573</c:v>
                </c:pt>
                <c:pt idx="48">
                  <c:v>32.84964652581573</c:v>
                </c:pt>
                <c:pt idx="49">
                  <c:v>32.84964652581573</c:v>
                </c:pt>
                <c:pt idx="50">
                  <c:v>32.84964652581573</c:v>
                </c:pt>
                <c:pt idx="51">
                  <c:v>32.84964652581573</c:v>
                </c:pt>
                <c:pt idx="52">
                  <c:v>32.84964652581573</c:v>
                </c:pt>
                <c:pt idx="53">
                  <c:v>32.84964652581573</c:v>
                </c:pt>
                <c:pt idx="54">
                  <c:v>32.84964652581573</c:v>
                </c:pt>
                <c:pt idx="55">
                  <c:v>32.84964652581573</c:v>
                </c:pt>
                <c:pt idx="56">
                  <c:v>32.84964652581573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'Control Chart (before)'!$F$1</c:f>
              <c:strCache>
                <c:ptCount val="1"/>
                <c:pt idx="0">
                  <c:v>Average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'Control Chart (before)'!$A$2:$A$58</c:f>
              <c:strCache/>
            </c:strRef>
          </c:cat>
          <c:val>
            <c:numRef>
              <c:f>'Control Chart (before)'!$F$2:$F$58</c:f>
              <c:numCache>
                <c:ptCount val="57"/>
                <c:pt idx="1">
                  <c:v>16.178571428571427</c:v>
                </c:pt>
                <c:pt idx="2">
                  <c:v>16.178571428571427</c:v>
                </c:pt>
                <c:pt idx="3">
                  <c:v>16.178571428571427</c:v>
                </c:pt>
                <c:pt idx="4">
                  <c:v>16.178571428571427</c:v>
                </c:pt>
                <c:pt idx="5">
                  <c:v>16.178571428571427</c:v>
                </c:pt>
                <c:pt idx="6">
                  <c:v>16.178571428571427</c:v>
                </c:pt>
                <c:pt idx="7">
                  <c:v>16.178571428571427</c:v>
                </c:pt>
                <c:pt idx="8">
                  <c:v>16.178571428571427</c:v>
                </c:pt>
                <c:pt idx="9">
                  <c:v>16.178571428571427</c:v>
                </c:pt>
                <c:pt idx="10">
                  <c:v>16.178571428571427</c:v>
                </c:pt>
                <c:pt idx="11">
                  <c:v>16.178571428571427</c:v>
                </c:pt>
                <c:pt idx="12">
                  <c:v>16.178571428571427</c:v>
                </c:pt>
                <c:pt idx="13">
                  <c:v>16.178571428571427</c:v>
                </c:pt>
                <c:pt idx="14">
                  <c:v>16.178571428571427</c:v>
                </c:pt>
                <c:pt idx="15">
                  <c:v>16.178571428571427</c:v>
                </c:pt>
                <c:pt idx="16">
                  <c:v>16.178571428571427</c:v>
                </c:pt>
                <c:pt idx="17">
                  <c:v>16.178571428571427</c:v>
                </c:pt>
                <c:pt idx="18">
                  <c:v>16.178571428571427</c:v>
                </c:pt>
                <c:pt idx="19">
                  <c:v>16.178571428571427</c:v>
                </c:pt>
                <c:pt idx="20">
                  <c:v>16.178571428571427</c:v>
                </c:pt>
                <c:pt idx="21">
                  <c:v>16.178571428571427</c:v>
                </c:pt>
                <c:pt idx="22">
                  <c:v>16.178571428571427</c:v>
                </c:pt>
                <c:pt idx="23">
                  <c:v>16.178571428571427</c:v>
                </c:pt>
                <c:pt idx="24">
                  <c:v>16.178571428571427</c:v>
                </c:pt>
                <c:pt idx="25">
                  <c:v>16.178571428571427</c:v>
                </c:pt>
                <c:pt idx="26">
                  <c:v>16.178571428571427</c:v>
                </c:pt>
                <c:pt idx="27">
                  <c:v>16.178571428571427</c:v>
                </c:pt>
                <c:pt idx="28">
                  <c:v>16.178571428571427</c:v>
                </c:pt>
                <c:pt idx="29">
                  <c:v>16.178571428571427</c:v>
                </c:pt>
                <c:pt idx="30">
                  <c:v>16.178571428571427</c:v>
                </c:pt>
                <c:pt idx="31">
                  <c:v>16.178571428571427</c:v>
                </c:pt>
                <c:pt idx="32">
                  <c:v>16.178571428571427</c:v>
                </c:pt>
                <c:pt idx="33">
                  <c:v>16.178571428571427</c:v>
                </c:pt>
                <c:pt idx="34">
                  <c:v>16.178571428571427</c:v>
                </c:pt>
                <c:pt idx="35">
                  <c:v>16.178571428571427</c:v>
                </c:pt>
                <c:pt idx="36">
                  <c:v>16.178571428571427</c:v>
                </c:pt>
                <c:pt idx="37">
                  <c:v>16.178571428571427</c:v>
                </c:pt>
                <c:pt idx="38">
                  <c:v>16.178571428571427</c:v>
                </c:pt>
                <c:pt idx="39">
                  <c:v>16.178571428571427</c:v>
                </c:pt>
                <c:pt idx="40">
                  <c:v>16.178571428571427</c:v>
                </c:pt>
                <c:pt idx="41">
                  <c:v>16.178571428571427</c:v>
                </c:pt>
                <c:pt idx="42">
                  <c:v>16.178571428571427</c:v>
                </c:pt>
                <c:pt idx="43">
                  <c:v>16.178571428571427</c:v>
                </c:pt>
                <c:pt idx="44">
                  <c:v>16.178571428571427</c:v>
                </c:pt>
                <c:pt idx="45">
                  <c:v>16.178571428571427</c:v>
                </c:pt>
                <c:pt idx="46">
                  <c:v>16.178571428571427</c:v>
                </c:pt>
                <c:pt idx="47">
                  <c:v>16.178571428571427</c:v>
                </c:pt>
                <c:pt idx="48">
                  <c:v>16.178571428571427</c:v>
                </c:pt>
                <c:pt idx="49">
                  <c:v>16.178571428571427</c:v>
                </c:pt>
                <c:pt idx="50">
                  <c:v>16.178571428571427</c:v>
                </c:pt>
                <c:pt idx="51">
                  <c:v>16.178571428571427</c:v>
                </c:pt>
                <c:pt idx="52">
                  <c:v>16.178571428571427</c:v>
                </c:pt>
                <c:pt idx="53">
                  <c:v>16.178571428571427</c:v>
                </c:pt>
                <c:pt idx="54">
                  <c:v>16.178571428571427</c:v>
                </c:pt>
                <c:pt idx="55">
                  <c:v>16.178571428571427</c:v>
                </c:pt>
                <c:pt idx="56">
                  <c:v>16.178571428571427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'Control Chart (before)'!$G$1</c:f>
              <c:strCache>
                <c:ptCount val="1"/>
                <c:pt idx="0">
                  <c:v>-1 sigma</c:v>
                </c:pt>
              </c:strCache>
            </c:strRef>
          </c:tx>
          <c:spPr>
            <a:ln w="12700">
              <a:solidFill>
                <a:srgbClr val="00808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'Control Chart (before)'!$A$2:$A$58</c:f>
              <c:strCache/>
            </c:strRef>
          </c:cat>
          <c:val>
            <c:numRef>
              <c:f>'Control Chart (before)'!$G$2:$G$58</c:f>
              <c:numCache>
                <c:ptCount val="57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'Control Chart (before)'!$H$1</c:f>
              <c:strCache>
                <c:ptCount val="1"/>
                <c:pt idx="0">
                  <c:v>-2 sigma</c:v>
                </c:pt>
              </c:strCache>
            </c:strRef>
          </c:tx>
          <c:spPr>
            <a:ln w="12700">
              <a:solidFill>
                <a:srgbClr val="FF808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'Control Chart (before)'!$A$2:$A$58</c:f>
              <c:strCache/>
            </c:strRef>
          </c:cat>
          <c:val>
            <c:numRef>
              <c:f>'Control Chart (before)'!$H$2:$H$58</c:f>
              <c:numCache>
                <c:ptCount val="57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'Control Chart (before)'!$I$1</c:f>
              <c:strCache>
                <c:ptCount val="1"/>
                <c:pt idx="0">
                  <c:v>LCL</c:v>
                </c:pt>
              </c:strCache>
            </c:strRef>
          </c:tx>
          <c:spPr>
            <a:ln w="127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'Control Chart (before)'!$A$2:$A$58</c:f>
              <c:strCache/>
            </c:strRef>
          </c:cat>
          <c:val>
            <c:numRef>
              <c:f>'Control Chart (before)'!$I$2:$I$58</c:f>
              <c:numCache>
                <c:ptCount val="57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axId val="53803151"/>
        <c:axId val="14466312"/>
      </c:lineChart>
      <c:catAx>
        <c:axId val="538031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4466312"/>
        <c:crosses val="autoZero"/>
        <c:auto val="0"/>
        <c:lblOffset val="100"/>
        <c:noMultiLvlLbl val="0"/>
      </c:catAx>
      <c:valAx>
        <c:axId val="14466312"/>
        <c:scaling>
          <c:orientation val="minMax"/>
        </c:scaling>
        <c:axPos val="l"/>
        <c:title>
          <c:tx>
            <c:strRef>
              <c:f>'Control Chart (before)'!$B$1</c:f>
            </c:strRef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3803151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/>
              <a:t># RFOs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'Pareto # RFOs Before'!$A$2:$A$5</c:f>
              <c:strCache/>
            </c:strRef>
          </c:cat>
          <c:val>
            <c:numRef>
              <c:f>'Pareto # RFOs Before'!$B$2:$B$5</c:f>
              <c:numCache/>
            </c:numRef>
          </c:val>
        </c:ser>
        <c:gapWidth val="0"/>
        <c:axId val="63087945"/>
        <c:axId val="30920594"/>
      </c:barChart>
      <c:lineChart>
        <c:grouping val="standard"/>
        <c:varyColors val="0"/>
        <c:ser>
          <c:idx val="1"/>
          <c:order val="1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Pt>
            <c:idx val="0"/>
            <c:spPr>
              <a:ln w="12700">
                <a:solidFill>
                  <a:srgbClr val="0000FF"/>
                </a:solidFill>
              </a:ln>
            </c:spPr>
            <c:marker>
              <c:symbol val="none"/>
            </c:marker>
          </c:dPt>
          <c:dPt>
            <c:idx val="1"/>
            <c:spPr>
              <a:ln w="25400">
                <a:solidFill>
                  <a:srgbClr val="FFFFFF"/>
                </a:solidFill>
              </a:ln>
            </c:spPr>
            <c:marker>
              <c:size val="5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</c:dPt>
          <c:dLbls>
            <c:dLbl>
              <c:idx val="0"/>
              <c:delete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delete val="1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'Pareto # RFOs Before'!$A$2:$A$5</c:f>
              <c:strCache/>
            </c:strRef>
          </c:cat>
          <c:val>
            <c:numRef>
              <c:f>'Pareto # RFOs Before'!$C$1:$C$5</c:f>
              <c:numCache/>
            </c:numRef>
          </c:val>
          <c:smooth val="0"/>
        </c:ser>
        <c:axId val="9849891"/>
        <c:axId val="21540156"/>
      </c:lineChart>
      <c:catAx>
        <c:axId val="630879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Surgical Retained Foreign Objects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0920594"/>
        <c:crosses val="autoZero"/>
        <c:auto val="0"/>
        <c:lblOffset val="100"/>
        <c:noMultiLvlLbl val="0"/>
      </c:catAx>
      <c:valAx>
        <c:axId val="30920594"/>
        <c:scaling>
          <c:orientation val="minMax"/>
          <c:max val="34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# RFOs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3087945"/>
        <c:crossesAt val="1"/>
        <c:crossBetween val="between"/>
        <c:dispUnits/>
      </c:valAx>
      <c:catAx>
        <c:axId val="984989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crossAx val="21540156"/>
        <c:crosses val="max"/>
        <c:auto val="0"/>
        <c:lblOffset val="100"/>
        <c:noMultiLvlLbl val="0"/>
      </c:catAx>
      <c:valAx>
        <c:axId val="21540156"/>
        <c:scaling>
          <c:orientation val="minMax"/>
          <c:max val="1"/>
        </c:scaling>
        <c:axPos val="l"/>
        <c:delete val="0"/>
        <c:numFmt formatCode="General" sourceLinked="1"/>
        <c:majorTickMark val="in"/>
        <c:minorTickMark val="none"/>
        <c:tickLblPos val="nextTo"/>
        <c:crossAx val="9849891"/>
        <c:crosses val="max"/>
        <c:crossBetween val="midCat"/>
        <c:dispUnits/>
        <c:maj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Effectiveness &amp; Feasibility-Ease of Implementation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Countermeasures!$E$2</c:f>
              <c:strCache>
                <c:ptCount val="1"/>
                <c:pt idx="0">
                  <c:v>Effectiveness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Countermeasures!$C$3:$C$23</c:f>
              <c:numCache/>
            </c:numRef>
          </c:xVal>
          <c:yVal>
            <c:numRef>
              <c:f>Countermeasures!$E$3:$E$23</c:f>
              <c:numCache/>
            </c:numRef>
          </c:yVal>
          <c:smooth val="0"/>
        </c:ser>
        <c:axId val="59643677"/>
        <c:axId val="67031046"/>
      </c:scatterChart>
      <c:valAx>
        <c:axId val="59643677"/>
        <c:scaling>
          <c:orientation val="minMax"/>
          <c:max val="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Feasibility-Ease of Implementation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7031046"/>
        <c:crosses val="autoZero"/>
        <c:crossBetween val="midCat"/>
        <c:dispUnits/>
      </c:valAx>
      <c:valAx>
        <c:axId val="67031046"/>
        <c:scaling>
          <c:orientation val="minMax"/>
          <c:max val="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Effectiveness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9643677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RFOs After</a:t>
            </a:r>
          </a:p>
        </c:rich>
      </c:tx>
      <c:layout>
        <c:manualLayout>
          <c:xMode val="factor"/>
          <c:yMode val="factor"/>
          <c:x val="0.0025"/>
          <c:y val="0.27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25"/>
          <c:y val="0.43925"/>
          <c:w val="0.9465"/>
          <c:h val="0.560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'Pareto RFOs After'!$E$2:$E$5</c:f>
              <c:strCache/>
            </c:strRef>
          </c:cat>
          <c:val>
            <c:numRef>
              <c:f>'Pareto RFOs After'!$F$2:$F$5</c:f>
              <c:numCache/>
            </c:numRef>
          </c:val>
        </c:ser>
        <c:gapWidth val="0"/>
        <c:axId val="66408503"/>
        <c:axId val="60805616"/>
      </c:barChart>
      <c:lineChart>
        <c:grouping val="standard"/>
        <c:varyColors val="0"/>
        <c:ser>
          <c:idx val="1"/>
          <c:order val="1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Pt>
            <c:idx val="0"/>
            <c:spPr>
              <a:ln w="12700">
                <a:solidFill>
                  <a:srgbClr val="0000FF"/>
                </a:solidFill>
              </a:ln>
            </c:spPr>
            <c:marker>
              <c:symbol val="none"/>
            </c:marker>
          </c:dPt>
          <c:dPt>
            <c:idx val="1"/>
            <c:spPr>
              <a:ln w="25400">
                <a:solidFill>
                  <a:srgbClr val="FFFFFF"/>
                </a:solidFill>
              </a:ln>
            </c:spPr>
            <c:marker>
              <c:size val="5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</c:dPt>
          <c:dLbls>
            <c:dLbl>
              <c:idx val="0"/>
              <c:delete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delete val="1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'Pareto RFOs After'!$E$2:$E$5</c:f>
              <c:strCache/>
            </c:strRef>
          </c:cat>
          <c:val>
            <c:numRef>
              <c:f>'Pareto RFOs After'!$G$1:$G$5</c:f>
              <c:numCache/>
            </c:numRef>
          </c:val>
          <c:smooth val="0"/>
        </c:ser>
        <c:axId val="10379633"/>
        <c:axId val="26307834"/>
      </c:lineChart>
      <c:catAx>
        <c:axId val="6640850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700" b="0" i="0" u="none" baseline="0"/>
            </a:pPr>
          </a:p>
        </c:txPr>
        <c:crossAx val="60805616"/>
        <c:crosses val="autoZero"/>
        <c:auto val="0"/>
        <c:lblOffset val="100"/>
        <c:noMultiLvlLbl val="0"/>
      </c:catAx>
      <c:valAx>
        <c:axId val="60805616"/>
        <c:scaling>
          <c:orientation val="minMax"/>
          <c:max val="16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RFOs After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6408503"/>
        <c:crossesAt val="1"/>
        <c:crossBetween val="between"/>
        <c:dispUnits/>
      </c:valAx>
      <c:catAx>
        <c:axId val="1037963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crossAx val="26307834"/>
        <c:crosses val="max"/>
        <c:auto val="0"/>
        <c:lblOffset val="100"/>
        <c:noMultiLvlLbl val="0"/>
      </c:catAx>
      <c:valAx>
        <c:axId val="26307834"/>
        <c:scaling>
          <c:orientation val="minMax"/>
          <c:max val="1"/>
        </c:scaling>
        <c:axPos val="l"/>
        <c:delete val="0"/>
        <c:numFmt formatCode="General" sourceLinked="1"/>
        <c:majorTickMark val="in"/>
        <c:minorTickMark val="none"/>
        <c:tickLblPos val="nextTo"/>
        <c:crossAx val="10379633"/>
        <c:crosses val="max"/>
        <c:crossBetween val="midCat"/>
        <c:dispUnits/>
        <c:maj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# RFOs</a:t>
            </a:r>
          </a:p>
        </c:rich>
      </c:tx>
      <c:layout>
        <c:manualLayout>
          <c:xMode val="factor"/>
          <c:yMode val="factor"/>
          <c:x val="0"/>
          <c:y val="-0.01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25"/>
          <c:y val="0.111"/>
          <c:w val="0.9465"/>
          <c:h val="0.88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'Pareto RFOs After'!$A$2:$A$5</c:f>
              <c:strCache/>
            </c:strRef>
          </c:cat>
          <c:val>
            <c:numRef>
              <c:f>'Pareto RFOs After'!$B$2:$B$5</c:f>
              <c:numCache/>
            </c:numRef>
          </c:val>
        </c:ser>
        <c:gapWidth val="0"/>
        <c:axId val="35443915"/>
        <c:axId val="50559780"/>
      </c:barChart>
      <c:lineChart>
        <c:grouping val="standard"/>
        <c:varyColors val="0"/>
        <c:ser>
          <c:idx val="1"/>
          <c:order val="1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Pt>
            <c:idx val="0"/>
            <c:spPr>
              <a:ln w="12700">
                <a:solidFill>
                  <a:srgbClr val="0000FF"/>
                </a:solidFill>
              </a:ln>
            </c:spPr>
            <c:marker>
              <c:symbol val="none"/>
            </c:marker>
          </c:dPt>
          <c:dPt>
            <c:idx val="1"/>
            <c:spPr>
              <a:ln w="25400">
                <a:solidFill>
                  <a:srgbClr val="FFFFFF"/>
                </a:solidFill>
              </a:ln>
            </c:spPr>
            <c:marker>
              <c:size val="5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</c:dPt>
          <c:dLbls>
            <c:dLbl>
              <c:idx val="0"/>
              <c:delete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delete val="1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'Pareto RFOs After'!$A$2:$A$5</c:f>
              <c:strCache/>
            </c:strRef>
          </c:cat>
          <c:val>
            <c:numRef>
              <c:f>'Pareto RFOs After'!$C$1:$C$5</c:f>
              <c:numCache/>
            </c:numRef>
          </c:val>
          <c:smooth val="0"/>
        </c:ser>
        <c:axId val="52384837"/>
        <c:axId val="1701486"/>
      </c:lineChart>
      <c:catAx>
        <c:axId val="3544391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700" b="0" i="0" u="none" baseline="0"/>
            </a:pPr>
          </a:p>
        </c:txPr>
        <c:crossAx val="50559780"/>
        <c:crosses val="autoZero"/>
        <c:auto val="0"/>
        <c:lblOffset val="100"/>
        <c:noMultiLvlLbl val="0"/>
      </c:catAx>
      <c:valAx>
        <c:axId val="50559780"/>
        <c:scaling>
          <c:orientation val="minMax"/>
          <c:max val="34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# RFOs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5443915"/>
        <c:crossesAt val="1"/>
        <c:crossBetween val="between"/>
        <c:dispUnits/>
      </c:valAx>
      <c:catAx>
        <c:axId val="5238483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crossAx val="1701486"/>
        <c:crosses val="max"/>
        <c:auto val="0"/>
        <c:lblOffset val="100"/>
        <c:noMultiLvlLbl val="0"/>
      </c:catAx>
      <c:valAx>
        <c:axId val="1701486"/>
        <c:scaling>
          <c:orientation val="minMax"/>
          <c:max val="1"/>
        </c:scaling>
        <c:axPos val="l"/>
        <c:delete val="0"/>
        <c:numFmt formatCode="General" sourceLinked="1"/>
        <c:majorTickMark val="in"/>
        <c:minorTickMark val="none"/>
        <c:tickLblPos val="nextTo"/>
        <c:crossAx val="52384837"/>
        <c:crosses val="max"/>
        <c:crossBetween val="midCat"/>
        <c:dispUnits/>
        <c:maj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'Control Chart (After)'!$B$1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/>
          </a:pPr>
        </a:p>
      </c:txPr>
    </c:title>
    <c:plotArea>
      <c:layout>
        <c:manualLayout>
          <c:xMode val="edge"/>
          <c:yMode val="edge"/>
          <c:x val="0.04425"/>
          <c:y val="0.13125"/>
          <c:w val="0.93125"/>
          <c:h val="0.806"/>
        </c:manualLayout>
      </c:layout>
      <c:lineChart>
        <c:grouping val="standard"/>
        <c:varyColors val="0"/>
        <c:ser>
          <c:idx val="0"/>
          <c:order val="0"/>
          <c:tx>
            <c:strRef>
              <c:f>'Control Chart (After)'!$B$1</c:f>
              <c:strCache>
                <c:ptCount val="1"/>
                <c:pt idx="0">
                  <c:v>Days between RFOs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1"/>
            <c:spPr>
              <a:ln w="12700">
                <a:solidFill>
                  <a:srgbClr val="000080"/>
                </a:solidFill>
              </a:ln>
            </c:spPr>
            <c:marker>
              <c:size val="6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2"/>
            <c:spPr>
              <a:ln w="12700">
                <a:solidFill>
                  <a:srgbClr val="000080"/>
                </a:solidFill>
              </a:ln>
            </c:spPr>
            <c:marker>
              <c:size val="6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3"/>
            <c:spPr>
              <a:ln w="12700">
                <a:solidFill>
                  <a:srgbClr val="000080"/>
                </a:solidFill>
              </a:ln>
            </c:spPr>
            <c:marker>
              <c:size val="6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4"/>
            <c:spPr>
              <a:ln w="12700">
                <a:solidFill>
                  <a:srgbClr val="000080"/>
                </a:solidFill>
              </a:ln>
            </c:spPr>
            <c:marker>
              <c:size val="6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5"/>
            <c:spPr>
              <a:ln w="12700">
                <a:solidFill>
                  <a:srgbClr val="000080"/>
                </a:solidFill>
              </a:ln>
            </c:spPr>
            <c:marker>
              <c:size val="6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6"/>
            <c:spPr>
              <a:ln w="12700">
                <a:solidFill>
                  <a:srgbClr val="000080"/>
                </a:solidFill>
              </a:ln>
            </c:spPr>
            <c:marker>
              <c:size val="6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7"/>
            <c:spPr>
              <a:ln w="12700">
                <a:solidFill>
                  <a:srgbClr val="000080"/>
                </a:solidFill>
              </a:ln>
            </c:spPr>
            <c:marker>
              <c:size val="6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8"/>
            <c:spPr>
              <a:ln w="12700">
                <a:solidFill>
                  <a:srgbClr val="000080"/>
                </a:solidFill>
              </a:ln>
            </c:spPr>
            <c:marker>
              <c:size val="6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9"/>
            <c:spPr>
              <a:ln w="12700">
                <a:solidFill>
                  <a:srgbClr val="000080"/>
                </a:solidFill>
              </a:ln>
            </c:spPr>
            <c:marker>
              <c:size val="6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'Control Chart (After)'!$A$2:$A$72</c:f>
              <c:strCache/>
            </c:strRef>
          </c:cat>
          <c:val>
            <c:numRef>
              <c:f>'Control Chart (After)'!$B$2:$B$72</c:f>
              <c:numCache/>
            </c:numRef>
          </c:val>
          <c:smooth val="0"/>
        </c:ser>
        <c:ser>
          <c:idx val="1"/>
          <c:order val="1"/>
          <c:tx>
            <c:strRef>
              <c:f>'Control Chart (After)'!$C$1</c:f>
              <c:strCache>
                <c:ptCount val="1"/>
                <c:pt idx="0">
                  <c:v>UCL</c:v>
                </c:pt>
              </c:strCache>
            </c:strRef>
          </c:tx>
          <c:spPr>
            <a:ln w="127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elete val="1"/>
          </c:dLbls>
          <c:cat>
            <c:strRef>
              <c:f>'Control Chart (After)'!$A$2:$A$72</c:f>
              <c:strCache/>
            </c:strRef>
          </c:cat>
          <c:val>
            <c:numRef>
              <c:f>'Control Chart (After)'!$C$2:$C$72</c:f>
              <c:numCache>
                <c:ptCount val="71"/>
                <c:pt idx="1">
                  <c:v>66.19179672030434</c:v>
                </c:pt>
                <c:pt idx="2">
                  <c:v>66.19179672030434</c:v>
                </c:pt>
                <c:pt idx="3">
                  <c:v>66.19179672030434</c:v>
                </c:pt>
                <c:pt idx="4">
                  <c:v>66.19179672030434</c:v>
                </c:pt>
                <c:pt idx="5">
                  <c:v>66.19179672030434</c:v>
                </c:pt>
                <c:pt idx="6">
                  <c:v>66.19179672030434</c:v>
                </c:pt>
                <c:pt idx="7">
                  <c:v>66.19179672030434</c:v>
                </c:pt>
                <c:pt idx="8">
                  <c:v>66.19179672030434</c:v>
                </c:pt>
                <c:pt idx="9">
                  <c:v>66.19179672030434</c:v>
                </c:pt>
                <c:pt idx="10">
                  <c:v>66.19179672030434</c:v>
                </c:pt>
                <c:pt idx="11">
                  <c:v>66.19179672030434</c:v>
                </c:pt>
                <c:pt idx="12">
                  <c:v>66.19179672030434</c:v>
                </c:pt>
                <c:pt idx="13">
                  <c:v>66.19179672030434</c:v>
                </c:pt>
                <c:pt idx="14">
                  <c:v>66.19179672030434</c:v>
                </c:pt>
                <c:pt idx="15">
                  <c:v>66.19179672030434</c:v>
                </c:pt>
                <c:pt idx="16">
                  <c:v>66.19179672030434</c:v>
                </c:pt>
                <c:pt idx="17">
                  <c:v>66.19179672030434</c:v>
                </c:pt>
                <c:pt idx="18">
                  <c:v>66.19179672030434</c:v>
                </c:pt>
                <c:pt idx="19">
                  <c:v>66.19179672030434</c:v>
                </c:pt>
                <c:pt idx="20">
                  <c:v>66.19179672030434</c:v>
                </c:pt>
                <c:pt idx="21">
                  <c:v>66.19179672030434</c:v>
                </c:pt>
                <c:pt idx="22">
                  <c:v>66.19179672030434</c:v>
                </c:pt>
                <c:pt idx="23">
                  <c:v>66.19179672030434</c:v>
                </c:pt>
                <c:pt idx="24">
                  <c:v>66.19179672030434</c:v>
                </c:pt>
                <c:pt idx="25">
                  <c:v>66.19179672030434</c:v>
                </c:pt>
                <c:pt idx="26">
                  <c:v>66.19179672030434</c:v>
                </c:pt>
                <c:pt idx="27">
                  <c:v>66.19179672030434</c:v>
                </c:pt>
                <c:pt idx="28">
                  <c:v>66.19179672030434</c:v>
                </c:pt>
                <c:pt idx="29">
                  <c:v>66.19179672030434</c:v>
                </c:pt>
                <c:pt idx="30">
                  <c:v>66.19179672030434</c:v>
                </c:pt>
                <c:pt idx="31">
                  <c:v>66.19179672030434</c:v>
                </c:pt>
                <c:pt idx="32">
                  <c:v>66.19179672030434</c:v>
                </c:pt>
                <c:pt idx="33">
                  <c:v>66.19179672030434</c:v>
                </c:pt>
                <c:pt idx="34">
                  <c:v>66.19179672030434</c:v>
                </c:pt>
                <c:pt idx="35">
                  <c:v>66.19179672030434</c:v>
                </c:pt>
                <c:pt idx="36">
                  <c:v>66.19179672030434</c:v>
                </c:pt>
                <c:pt idx="37">
                  <c:v>66.19179672030434</c:v>
                </c:pt>
                <c:pt idx="38">
                  <c:v>66.19179672030434</c:v>
                </c:pt>
                <c:pt idx="39">
                  <c:v>66.19179672030434</c:v>
                </c:pt>
                <c:pt idx="40">
                  <c:v>66.19179672030434</c:v>
                </c:pt>
                <c:pt idx="41">
                  <c:v>66.19179672030434</c:v>
                </c:pt>
                <c:pt idx="42">
                  <c:v>66.19179672030434</c:v>
                </c:pt>
                <c:pt idx="43">
                  <c:v>66.19179672030434</c:v>
                </c:pt>
                <c:pt idx="44">
                  <c:v>66.19179672030434</c:v>
                </c:pt>
                <c:pt idx="45">
                  <c:v>66.19179672030434</c:v>
                </c:pt>
                <c:pt idx="46">
                  <c:v>66.19179672030434</c:v>
                </c:pt>
                <c:pt idx="47">
                  <c:v>66.19179672030434</c:v>
                </c:pt>
                <c:pt idx="48">
                  <c:v>66.19179672030434</c:v>
                </c:pt>
                <c:pt idx="49">
                  <c:v>66.19179672030434</c:v>
                </c:pt>
                <c:pt idx="50">
                  <c:v>66.19179672030434</c:v>
                </c:pt>
                <c:pt idx="51">
                  <c:v>66.19179672030434</c:v>
                </c:pt>
                <c:pt idx="52">
                  <c:v>66.19179672030434</c:v>
                </c:pt>
                <c:pt idx="53">
                  <c:v>66.19179672030434</c:v>
                </c:pt>
                <c:pt idx="54">
                  <c:v>66.19179672030434</c:v>
                </c:pt>
                <c:pt idx="55">
                  <c:v>66.19179672030434</c:v>
                </c:pt>
                <c:pt idx="56">
                  <c:v>66.19179672030434</c:v>
                </c:pt>
                <c:pt idx="57">
                  <c:v>278.72539726104384</c:v>
                </c:pt>
                <c:pt idx="58">
                  <c:v>278.72539726104384</c:v>
                </c:pt>
                <c:pt idx="59">
                  <c:v>278.72539726104384</c:v>
                </c:pt>
                <c:pt idx="60">
                  <c:v>278.72539726104384</c:v>
                </c:pt>
                <c:pt idx="61">
                  <c:v>278.72539726104384</c:v>
                </c:pt>
                <c:pt idx="62">
                  <c:v>278.72539726104384</c:v>
                </c:pt>
                <c:pt idx="63">
                  <c:v>278.72539726104384</c:v>
                </c:pt>
                <c:pt idx="64">
                  <c:v>278.72539726104384</c:v>
                </c:pt>
                <c:pt idx="65">
                  <c:v>278.72539726104384</c:v>
                </c:pt>
                <c:pt idx="66">
                  <c:v>278.72539726104384</c:v>
                </c:pt>
                <c:pt idx="67">
                  <c:v>278.72539726104384</c:v>
                </c:pt>
                <c:pt idx="68">
                  <c:v>278.72539726104384</c:v>
                </c:pt>
                <c:pt idx="69">
                  <c:v>278.72539726104384</c:v>
                </c:pt>
                <c:pt idx="70">
                  <c:v>278.72539726104384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'Control Chart (After)'!$D$1</c:f>
              <c:strCache>
                <c:ptCount val="1"/>
                <c:pt idx="0">
                  <c:v>+2 sigma</c:v>
                </c:pt>
              </c:strCache>
            </c:strRef>
          </c:tx>
          <c:spPr>
            <a:ln w="12700">
              <a:solidFill>
                <a:srgbClr val="FF808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'Control Chart (After)'!$A$2:$A$72</c:f>
              <c:strCache/>
            </c:strRef>
          </c:cat>
          <c:val>
            <c:numRef>
              <c:f>'Control Chart (After)'!$D$2:$D$72</c:f>
              <c:numCache>
                <c:ptCount val="71"/>
                <c:pt idx="1">
                  <c:v>49.52072162306003</c:v>
                </c:pt>
                <c:pt idx="2">
                  <c:v>49.52072162306003</c:v>
                </c:pt>
                <c:pt idx="3">
                  <c:v>49.52072162306003</c:v>
                </c:pt>
                <c:pt idx="4">
                  <c:v>49.52072162306003</c:v>
                </c:pt>
                <c:pt idx="5">
                  <c:v>49.52072162306003</c:v>
                </c:pt>
                <c:pt idx="6">
                  <c:v>49.52072162306003</c:v>
                </c:pt>
                <c:pt idx="7">
                  <c:v>49.52072162306003</c:v>
                </c:pt>
                <c:pt idx="8">
                  <c:v>49.52072162306003</c:v>
                </c:pt>
                <c:pt idx="9">
                  <c:v>49.52072162306003</c:v>
                </c:pt>
                <c:pt idx="10">
                  <c:v>49.52072162306003</c:v>
                </c:pt>
                <c:pt idx="11">
                  <c:v>49.52072162306003</c:v>
                </c:pt>
                <c:pt idx="12">
                  <c:v>49.52072162306003</c:v>
                </c:pt>
                <c:pt idx="13">
                  <c:v>49.52072162306003</c:v>
                </c:pt>
                <c:pt idx="14">
                  <c:v>49.52072162306003</c:v>
                </c:pt>
                <c:pt idx="15">
                  <c:v>49.52072162306003</c:v>
                </c:pt>
                <c:pt idx="16">
                  <c:v>49.52072162306003</c:v>
                </c:pt>
                <c:pt idx="17">
                  <c:v>49.52072162306003</c:v>
                </c:pt>
                <c:pt idx="18">
                  <c:v>49.52072162306003</c:v>
                </c:pt>
                <c:pt idx="19">
                  <c:v>49.52072162306003</c:v>
                </c:pt>
                <c:pt idx="20">
                  <c:v>49.52072162306003</c:v>
                </c:pt>
                <c:pt idx="21">
                  <c:v>49.52072162306003</c:v>
                </c:pt>
                <c:pt idx="22">
                  <c:v>49.52072162306003</c:v>
                </c:pt>
                <c:pt idx="23">
                  <c:v>49.52072162306003</c:v>
                </c:pt>
                <c:pt idx="24">
                  <c:v>49.52072162306003</c:v>
                </c:pt>
                <c:pt idx="25">
                  <c:v>49.52072162306003</c:v>
                </c:pt>
                <c:pt idx="26">
                  <c:v>49.52072162306003</c:v>
                </c:pt>
                <c:pt idx="27">
                  <c:v>49.52072162306003</c:v>
                </c:pt>
                <c:pt idx="28">
                  <c:v>49.52072162306003</c:v>
                </c:pt>
                <c:pt idx="29">
                  <c:v>49.52072162306003</c:v>
                </c:pt>
                <c:pt idx="30">
                  <c:v>49.52072162306003</c:v>
                </c:pt>
                <c:pt idx="31">
                  <c:v>49.52072162306003</c:v>
                </c:pt>
                <c:pt idx="32">
                  <c:v>49.52072162306003</c:v>
                </c:pt>
                <c:pt idx="33">
                  <c:v>49.52072162306003</c:v>
                </c:pt>
                <c:pt idx="34">
                  <c:v>49.52072162306003</c:v>
                </c:pt>
                <c:pt idx="35">
                  <c:v>49.52072162306003</c:v>
                </c:pt>
                <c:pt idx="36">
                  <c:v>49.52072162306003</c:v>
                </c:pt>
                <c:pt idx="37">
                  <c:v>49.52072162306003</c:v>
                </c:pt>
                <c:pt idx="38">
                  <c:v>49.52072162306003</c:v>
                </c:pt>
                <c:pt idx="39">
                  <c:v>49.52072162306003</c:v>
                </c:pt>
                <c:pt idx="40">
                  <c:v>49.52072162306003</c:v>
                </c:pt>
                <c:pt idx="41">
                  <c:v>49.52072162306003</c:v>
                </c:pt>
                <c:pt idx="42">
                  <c:v>49.52072162306003</c:v>
                </c:pt>
                <c:pt idx="43">
                  <c:v>49.52072162306003</c:v>
                </c:pt>
                <c:pt idx="44">
                  <c:v>49.52072162306003</c:v>
                </c:pt>
                <c:pt idx="45">
                  <c:v>49.52072162306003</c:v>
                </c:pt>
                <c:pt idx="46">
                  <c:v>49.52072162306003</c:v>
                </c:pt>
                <c:pt idx="47">
                  <c:v>49.52072162306003</c:v>
                </c:pt>
                <c:pt idx="48">
                  <c:v>49.52072162306003</c:v>
                </c:pt>
                <c:pt idx="49">
                  <c:v>49.52072162306003</c:v>
                </c:pt>
                <c:pt idx="50">
                  <c:v>49.52072162306003</c:v>
                </c:pt>
                <c:pt idx="51">
                  <c:v>49.52072162306003</c:v>
                </c:pt>
                <c:pt idx="52">
                  <c:v>49.52072162306003</c:v>
                </c:pt>
                <c:pt idx="53">
                  <c:v>49.52072162306003</c:v>
                </c:pt>
                <c:pt idx="54">
                  <c:v>49.52072162306003</c:v>
                </c:pt>
                <c:pt idx="55">
                  <c:v>49.52072162306003</c:v>
                </c:pt>
                <c:pt idx="56">
                  <c:v>49.52072162306003</c:v>
                </c:pt>
                <c:pt idx="57">
                  <c:v>208.91949560992668</c:v>
                </c:pt>
                <c:pt idx="58">
                  <c:v>208.91949560992668</c:v>
                </c:pt>
                <c:pt idx="59">
                  <c:v>208.91949560992668</c:v>
                </c:pt>
                <c:pt idx="60">
                  <c:v>208.91949560992668</c:v>
                </c:pt>
                <c:pt idx="61">
                  <c:v>208.91949560992668</c:v>
                </c:pt>
                <c:pt idx="62">
                  <c:v>208.91949560992668</c:v>
                </c:pt>
                <c:pt idx="63">
                  <c:v>208.91949560992668</c:v>
                </c:pt>
                <c:pt idx="64">
                  <c:v>208.91949560992668</c:v>
                </c:pt>
                <c:pt idx="65">
                  <c:v>208.91949560992668</c:v>
                </c:pt>
                <c:pt idx="66">
                  <c:v>208.91949560992668</c:v>
                </c:pt>
                <c:pt idx="67">
                  <c:v>208.91949560992668</c:v>
                </c:pt>
                <c:pt idx="68">
                  <c:v>208.91949560992668</c:v>
                </c:pt>
                <c:pt idx="69">
                  <c:v>208.91949560992668</c:v>
                </c:pt>
                <c:pt idx="70">
                  <c:v>208.91949560992668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'Control Chart (After)'!$E$1</c:f>
              <c:strCache>
                <c:ptCount val="1"/>
                <c:pt idx="0">
                  <c:v>+1 sigma</c:v>
                </c:pt>
              </c:strCache>
            </c:strRef>
          </c:tx>
          <c:spPr>
            <a:ln w="12700">
              <a:solidFill>
                <a:srgbClr val="00808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'Control Chart (After)'!$A$2:$A$72</c:f>
              <c:strCache/>
            </c:strRef>
          </c:cat>
          <c:val>
            <c:numRef>
              <c:f>'Control Chart (After)'!$E$2:$E$72</c:f>
              <c:numCache>
                <c:ptCount val="71"/>
                <c:pt idx="1">
                  <c:v>32.84964652581573</c:v>
                </c:pt>
                <c:pt idx="2">
                  <c:v>32.84964652581573</c:v>
                </c:pt>
                <c:pt idx="3">
                  <c:v>32.84964652581573</c:v>
                </c:pt>
                <c:pt idx="4">
                  <c:v>32.84964652581573</c:v>
                </c:pt>
                <c:pt idx="5">
                  <c:v>32.84964652581573</c:v>
                </c:pt>
                <c:pt idx="6">
                  <c:v>32.84964652581573</c:v>
                </c:pt>
                <c:pt idx="7">
                  <c:v>32.84964652581573</c:v>
                </c:pt>
                <c:pt idx="8">
                  <c:v>32.84964652581573</c:v>
                </c:pt>
                <c:pt idx="9">
                  <c:v>32.84964652581573</c:v>
                </c:pt>
                <c:pt idx="10">
                  <c:v>32.84964652581573</c:v>
                </c:pt>
                <c:pt idx="11">
                  <c:v>32.84964652581573</c:v>
                </c:pt>
                <c:pt idx="12">
                  <c:v>32.84964652581573</c:v>
                </c:pt>
                <c:pt idx="13">
                  <c:v>32.84964652581573</c:v>
                </c:pt>
                <c:pt idx="14">
                  <c:v>32.84964652581573</c:v>
                </c:pt>
                <c:pt idx="15">
                  <c:v>32.84964652581573</c:v>
                </c:pt>
                <c:pt idx="16">
                  <c:v>32.84964652581573</c:v>
                </c:pt>
                <c:pt idx="17">
                  <c:v>32.84964652581573</c:v>
                </c:pt>
                <c:pt idx="18">
                  <c:v>32.84964652581573</c:v>
                </c:pt>
                <c:pt idx="19">
                  <c:v>32.84964652581573</c:v>
                </c:pt>
                <c:pt idx="20">
                  <c:v>32.84964652581573</c:v>
                </c:pt>
                <c:pt idx="21">
                  <c:v>32.84964652581573</c:v>
                </c:pt>
                <c:pt idx="22">
                  <c:v>32.84964652581573</c:v>
                </c:pt>
                <c:pt idx="23">
                  <c:v>32.84964652581573</c:v>
                </c:pt>
                <c:pt idx="24">
                  <c:v>32.84964652581573</c:v>
                </c:pt>
                <c:pt idx="25">
                  <c:v>32.84964652581573</c:v>
                </c:pt>
                <c:pt idx="26">
                  <c:v>32.84964652581573</c:v>
                </c:pt>
                <c:pt idx="27">
                  <c:v>32.84964652581573</c:v>
                </c:pt>
                <c:pt idx="28">
                  <c:v>32.84964652581573</c:v>
                </c:pt>
                <c:pt idx="29">
                  <c:v>32.84964652581573</c:v>
                </c:pt>
                <c:pt idx="30">
                  <c:v>32.84964652581573</c:v>
                </c:pt>
                <c:pt idx="31">
                  <c:v>32.84964652581573</c:v>
                </c:pt>
                <c:pt idx="32">
                  <c:v>32.84964652581573</c:v>
                </c:pt>
                <c:pt idx="33">
                  <c:v>32.84964652581573</c:v>
                </c:pt>
                <c:pt idx="34">
                  <c:v>32.84964652581573</c:v>
                </c:pt>
                <c:pt idx="35">
                  <c:v>32.84964652581573</c:v>
                </c:pt>
                <c:pt idx="36">
                  <c:v>32.84964652581573</c:v>
                </c:pt>
                <c:pt idx="37">
                  <c:v>32.84964652581573</c:v>
                </c:pt>
                <c:pt idx="38">
                  <c:v>32.84964652581573</c:v>
                </c:pt>
                <c:pt idx="39">
                  <c:v>32.84964652581573</c:v>
                </c:pt>
                <c:pt idx="40">
                  <c:v>32.84964652581573</c:v>
                </c:pt>
                <c:pt idx="41">
                  <c:v>32.84964652581573</c:v>
                </c:pt>
                <c:pt idx="42">
                  <c:v>32.84964652581573</c:v>
                </c:pt>
                <c:pt idx="43">
                  <c:v>32.84964652581573</c:v>
                </c:pt>
                <c:pt idx="44">
                  <c:v>32.84964652581573</c:v>
                </c:pt>
                <c:pt idx="45">
                  <c:v>32.84964652581573</c:v>
                </c:pt>
                <c:pt idx="46">
                  <c:v>32.84964652581573</c:v>
                </c:pt>
                <c:pt idx="47">
                  <c:v>32.84964652581573</c:v>
                </c:pt>
                <c:pt idx="48">
                  <c:v>32.84964652581573</c:v>
                </c:pt>
                <c:pt idx="49">
                  <c:v>32.84964652581573</c:v>
                </c:pt>
                <c:pt idx="50">
                  <c:v>32.84964652581573</c:v>
                </c:pt>
                <c:pt idx="51">
                  <c:v>32.84964652581573</c:v>
                </c:pt>
                <c:pt idx="52">
                  <c:v>32.84964652581573</c:v>
                </c:pt>
                <c:pt idx="53">
                  <c:v>32.84964652581573</c:v>
                </c:pt>
                <c:pt idx="54">
                  <c:v>32.84964652581573</c:v>
                </c:pt>
                <c:pt idx="55">
                  <c:v>32.84964652581573</c:v>
                </c:pt>
                <c:pt idx="56">
                  <c:v>32.84964652581573</c:v>
                </c:pt>
                <c:pt idx="57">
                  <c:v>139.11359395880947</c:v>
                </c:pt>
                <c:pt idx="58">
                  <c:v>139.11359395880947</c:v>
                </c:pt>
                <c:pt idx="59">
                  <c:v>139.11359395880947</c:v>
                </c:pt>
                <c:pt idx="60">
                  <c:v>139.11359395880947</c:v>
                </c:pt>
                <c:pt idx="61">
                  <c:v>139.11359395880947</c:v>
                </c:pt>
                <c:pt idx="62">
                  <c:v>139.11359395880947</c:v>
                </c:pt>
                <c:pt idx="63">
                  <c:v>139.11359395880947</c:v>
                </c:pt>
                <c:pt idx="64">
                  <c:v>139.11359395880947</c:v>
                </c:pt>
                <c:pt idx="65">
                  <c:v>139.11359395880947</c:v>
                </c:pt>
                <c:pt idx="66">
                  <c:v>139.11359395880947</c:v>
                </c:pt>
                <c:pt idx="67">
                  <c:v>139.11359395880947</c:v>
                </c:pt>
                <c:pt idx="68">
                  <c:v>139.11359395880947</c:v>
                </c:pt>
                <c:pt idx="69">
                  <c:v>139.11359395880947</c:v>
                </c:pt>
                <c:pt idx="70">
                  <c:v>139.11359395880947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'Control Chart (After)'!$F$1</c:f>
              <c:strCache>
                <c:ptCount val="1"/>
                <c:pt idx="0">
                  <c:v>Average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'Control Chart (After)'!$A$2:$A$72</c:f>
              <c:strCache/>
            </c:strRef>
          </c:cat>
          <c:val>
            <c:numRef>
              <c:f>'Control Chart (After)'!$F$2:$F$72</c:f>
              <c:numCache>
                <c:ptCount val="71"/>
                <c:pt idx="1">
                  <c:v>16.178571428571427</c:v>
                </c:pt>
                <c:pt idx="2">
                  <c:v>16.178571428571427</c:v>
                </c:pt>
                <c:pt idx="3">
                  <c:v>16.178571428571427</c:v>
                </c:pt>
                <c:pt idx="4">
                  <c:v>16.178571428571427</c:v>
                </c:pt>
                <c:pt idx="5">
                  <c:v>16.178571428571427</c:v>
                </c:pt>
                <c:pt idx="6">
                  <c:v>16.178571428571427</c:v>
                </c:pt>
                <c:pt idx="7">
                  <c:v>16.178571428571427</c:v>
                </c:pt>
                <c:pt idx="8">
                  <c:v>16.178571428571427</c:v>
                </c:pt>
                <c:pt idx="9">
                  <c:v>16.178571428571427</c:v>
                </c:pt>
                <c:pt idx="10">
                  <c:v>16.178571428571427</c:v>
                </c:pt>
                <c:pt idx="11">
                  <c:v>16.178571428571427</c:v>
                </c:pt>
                <c:pt idx="12">
                  <c:v>16.178571428571427</c:v>
                </c:pt>
                <c:pt idx="13">
                  <c:v>16.178571428571427</c:v>
                </c:pt>
                <c:pt idx="14">
                  <c:v>16.178571428571427</c:v>
                </c:pt>
                <c:pt idx="15">
                  <c:v>16.178571428571427</c:v>
                </c:pt>
                <c:pt idx="16">
                  <c:v>16.178571428571427</c:v>
                </c:pt>
                <c:pt idx="17">
                  <c:v>16.178571428571427</c:v>
                </c:pt>
                <c:pt idx="18">
                  <c:v>16.178571428571427</c:v>
                </c:pt>
                <c:pt idx="19">
                  <c:v>16.178571428571427</c:v>
                </c:pt>
                <c:pt idx="20">
                  <c:v>16.178571428571427</c:v>
                </c:pt>
                <c:pt idx="21">
                  <c:v>16.178571428571427</c:v>
                </c:pt>
                <c:pt idx="22">
                  <c:v>16.178571428571427</c:v>
                </c:pt>
                <c:pt idx="23">
                  <c:v>16.178571428571427</c:v>
                </c:pt>
                <c:pt idx="24">
                  <c:v>16.178571428571427</c:v>
                </c:pt>
                <c:pt idx="25">
                  <c:v>16.178571428571427</c:v>
                </c:pt>
                <c:pt idx="26">
                  <c:v>16.178571428571427</c:v>
                </c:pt>
                <c:pt idx="27">
                  <c:v>16.178571428571427</c:v>
                </c:pt>
                <c:pt idx="28">
                  <c:v>16.178571428571427</c:v>
                </c:pt>
                <c:pt idx="29">
                  <c:v>16.178571428571427</c:v>
                </c:pt>
                <c:pt idx="30">
                  <c:v>16.178571428571427</c:v>
                </c:pt>
                <c:pt idx="31">
                  <c:v>16.178571428571427</c:v>
                </c:pt>
                <c:pt idx="32">
                  <c:v>16.178571428571427</c:v>
                </c:pt>
                <c:pt idx="33">
                  <c:v>16.178571428571427</c:v>
                </c:pt>
                <c:pt idx="34">
                  <c:v>16.178571428571427</c:v>
                </c:pt>
                <c:pt idx="35">
                  <c:v>16.178571428571427</c:v>
                </c:pt>
                <c:pt idx="36">
                  <c:v>16.178571428571427</c:v>
                </c:pt>
                <c:pt idx="37">
                  <c:v>16.178571428571427</c:v>
                </c:pt>
                <c:pt idx="38">
                  <c:v>16.178571428571427</c:v>
                </c:pt>
                <c:pt idx="39">
                  <c:v>16.178571428571427</c:v>
                </c:pt>
                <c:pt idx="40">
                  <c:v>16.178571428571427</c:v>
                </c:pt>
                <c:pt idx="41">
                  <c:v>16.178571428571427</c:v>
                </c:pt>
                <c:pt idx="42">
                  <c:v>16.178571428571427</c:v>
                </c:pt>
                <c:pt idx="43">
                  <c:v>16.178571428571427</c:v>
                </c:pt>
                <c:pt idx="44">
                  <c:v>16.178571428571427</c:v>
                </c:pt>
                <c:pt idx="45">
                  <c:v>16.178571428571427</c:v>
                </c:pt>
                <c:pt idx="46">
                  <c:v>16.178571428571427</c:v>
                </c:pt>
                <c:pt idx="47">
                  <c:v>16.178571428571427</c:v>
                </c:pt>
                <c:pt idx="48">
                  <c:v>16.178571428571427</c:v>
                </c:pt>
                <c:pt idx="49">
                  <c:v>16.178571428571427</c:v>
                </c:pt>
                <c:pt idx="50">
                  <c:v>16.178571428571427</c:v>
                </c:pt>
                <c:pt idx="51">
                  <c:v>16.178571428571427</c:v>
                </c:pt>
                <c:pt idx="52">
                  <c:v>16.178571428571427</c:v>
                </c:pt>
                <c:pt idx="53">
                  <c:v>16.178571428571427</c:v>
                </c:pt>
                <c:pt idx="54">
                  <c:v>16.178571428571427</c:v>
                </c:pt>
                <c:pt idx="55">
                  <c:v>16.178571428571427</c:v>
                </c:pt>
                <c:pt idx="56">
                  <c:v>16.178571428571427</c:v>
                </c:pt>
                <c:pt idx="57">
                  <c:v>69.3076923076923</c:v>
                </c:pt>
                <c:pt idx="58">
                  <c:v>69.3076923076923</c:v>
                </c:pt>
                <c:pt idx="59">
                  <c:v>69.3076923076923</c:v>
                </c:pt>
                <c:pt idx="60">
                  <c:v>69.3076923076923</c:v>
                </c:pt>
                <c:pt idx="61">
                  <c:v>69.3076923076923</c:v>
                </c:pt>
                <c:pt idx="62">
                  <c:v>69.3076923076923</c:v>
                </c:pt>
                <c:pt idx="63">
                  <c:v>69.3076923076923</c:v>
                </c:pt>
                <c:pt idx="64">
                  <c:v>69.3076923076923</c:v>
                </c:pt>
                <c:pt idx="65">
                  <c:v>69.3076923076923</c:v>
                </c:pt>
                <c:pt idx="66">
                  <c:v>69.3076923076923</c:v>
                </c:pt>
                <c:pt idx="67">
                  <c:v>69.3076923076923</c:v>
                </c:pt>
                <c:pt idx="68">
                  <c:v>69.3076923076923</c:v>
                </c:pt>
                <c:pt idx="69">
                  <c:v>69.3076923076923</c:v>
                </c:pt>
                <c:pt idx="70">
                  <c:v>69.3076923076923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'Control Chart (After)'!$G$1</c:f>
              <c:strCache>
                <c:ptCount val="1"/>
                <c:pt idx="0">
                  <c:v>-1 sigma</c:v>
                </c:pt>
              </c:strCache>
            </c:strRef>
          </c:tx>
          <c:spPr>
            <a:ln w="12700">
              <a:solidFill>
                <a:srgbClr val="00808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'Control Chart (After)'!$A$2:$A$72</c:f>
              <c:strCache/>
            </c:strRef>
          </c:cat>
          <c:val>
            <c:numRef>
              <c:f>'Control Chart (After)'!$G$2:$G$72</c:f>
              <c:numCache>
                <c:ptCount val="71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'Control Chart (After)'!$H$1</c:f>
              <c:strCache>
                <c:ptCount val="1"/>
                <c:pt idx="0">
                  <c:v>-2 sigma</c:v>
                </c:pt>
              </c:strCache>
            </c:strRef>
          </c:tx>
          <c:spPr>
            <a:ln w="12700">
              <a:solidFill>
                <a:srgbClr val="FF808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'Control Chart (After)'!$A$2:$A$72</c:f>
              <c:strCache/>
            </c:strRef>
          </c:cat>
          <c:val>
            <c:numRef>
              <c:f>'Control Chart (After)'!$H$2:$H$72</c:f>
              <c:numCache>
                <c:ptCount val="71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'Control Chart (After)'!$I$1</c:f>
              <c:strCache>
                <c:ptCount val="1"/>
                <c:pt idx="0">
                  <c:v>LCL</c:v>
                </c:pt>
              </c:strCache>
            </c:strRef>
          </c:tx>
          <c:spPr>
            <a:ln w="127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'Control Chart (After)'!$A$2:$A$72</c:f>
              <c:strCache/>
            </c:strRef>
          </c:cat>
          <c:val>
            <c:numRef>
              <c:f>'Control Chart (After)'!$I$2:$I$72</c:f>
              <c:numCache>
                <c:ptCount val="71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</c:numCache>
            </c:numRef>
          </c:val>
          <c:smooth val="0"/>
        </c:ser>
        <c:axId val="15313375"/>
        <c:axId val="3602648"/>
      </c:lineChart>
      <c:catAx>
        <c:axId val="153133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602648"/>
        <c:crosses val="autoZero"/>
        <c:auto val="0"/>
        <c:lblOffset val="100"/>
        <c:noMultiLvlLbl val="0"/>
      </c:catAx>
      <c:valAx>
        <c:axId val="3602648"/>
        <c:scaling>
          <c:orientation val="minMax"/>
        </c:scaling>
        <c:axPos val="l"/>
        <c:title>
          <c:tx>
            <c:strRef>
              <c:f>'Control Chart (After)'!$B$1</c:f>
            </c:strRef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5313375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0</xdr:colOff>
      <xdr:row>0</xdr:row>
      <xdr:rowOff>0</xdr:rowOff>
    </xdr:from>
    <xdr:to>
      <xdr:col>13</xdr:col>
      <xdr:colOff>647700</xdr:colOff>
      <xdr:row>31</xdr:row>
      <xdr:rowOff>114300</xdr:rowOff>
    </xdr:to>
    <xdr:graphicFrame>
      <xdr:nvGraphicFramePr>
        <xdr:cNvPr id="1" name="Chart 1"/>
        <xdr:cNvGraphicFramePr/>
      </xdr:nvGraphicFramePr>
      <xdr:xfrm>
        <a:off x="1428750" y="0"/>
        <a:ext cx="8296275" cy="5467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8915400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123825</xdr:colOff>
      <xdr:row>9</xdr:row>
      <xdr:rowOff>476250</xdr:rowOff>
    </xdr:from>
    <xdr:to>
      <xdr:col>8</xdr:col>
      <xdr:colOff>0</xdr:colOff>
      <xdr:row>9</xdr:row>
      <xdr:rowOff>476250</xdr:rowOff>
    </xdr:to>
    <xdr:sp>
      <xdr:nvSpPr>
        <xdr:cNvPr id="1" name="Line 1"/>
        <xdr:cNvSpPr>
          <a:spLocks/>
        </xdr:cNvSpPr>
      </xdr:nvSpPr>
      <xdr:spPr>
        <a:xfrm>
          <a:off x="123825" y="2095500"/>
          <a:ext cx="64293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 editAs="absolute">
    <xdr:from>
      <xdr:col>5</xdr:col>
      <xdr:colOff>790575</xdr:colOff>
      <xdr:row>2</xdr:row>
      <xdr:rowOff>104775</xdr:rowOff>
    </xdr:from>
    <xdr:to>
      <xdr:col>7</xdr:col>
      <xdr:colOff>581025</xdr:colOff>
      <xdr:row>9</xdr:row>
      <xdr:rowOff>476250</xdr:rowOff>
    </xdr:to>
    <xdr:sp>
      <xdr:nvSpPr>
        <xdr:cNvPr id="2" name="Line 2"/>
        <xdr:cNvSpPr>
          <a:spLocks/>
        </xdr:cNvSpPr>
      </xdr:nvSpPr>
      <xdr:spPr>
        <a:xfrm>
          <a:off x="4886325" y="428625"/>
          <a:ext cx="1428750" cy="1666875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 editAs="absolute">
    <xdr:from>
      <xdr:col>2</xdr:col>
      <xdr:colOff>28575</xdr:colOff>
      <xdr:row>2</xdr:row>
      <xdr:rowOff>95250</xdr:rowOff>
    </xdr:from>
    <xdr:to>
      <xdr:col>3</xdr:col>
      <xdr:colOff>685800</xdr:colOff>
      <xdr:row>9</xdr:row>
      <xdr:rowOff>495300</xdr:rowOff>
    </xdr:to>
    <xdr:sp>
      <xdr:nvSpPr>
        <xdr:cNvPr id="3" name="Line 3"/>
        <xdr:cNvSpPr>
          <a:spLocks/>
        </xdr:cNvSpPr>
      </xdr:nvSpPr>
      <xdr:spPr>
        <a:xfrm>
          <a:off x="1666875" y="419100"/>
          <a:ext cx="1476375" cy="169545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 editAs="absolute">
    <xdr:from>
      <xdr:col>5</xdr:col>
      <xdr:colOff>638175</xdr:colOff>
      <xdr:row>9</xdr:row>
      <xdr:rowOff>476250</xdr:rowOff>
    </xdr:from>
    <xdr:to>
      <xdr:col>7</xdr:col>
      <xdr:colOff>323850</xdr:colOff>
      <xdr:row>16</xdr:row>
      <xdr:rowOff>114300</xdr:rowOff>
    </xdr:to>
    <xdr:sp>
      <xdr:nvSpPr>
        <xdr:cNvPr id="4" name="Line 4"/>
        <xdr:cNvSpPr>
          <a:spLocks/>
        </xdr:cNvSpPr>
      </xdr:nvSpPr>
      <xdr:spPr>
        <a:xfrm flipV="1">
          <a:off x="4733925" y="2095500"/>
          <a:ext cx="1323975" cy="1685925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 editAs="absolute">
    <xdr:from>
      <xdr:col>1</xdr:col>
      <xdr:colOff>523875</xdr:colOff>
      <xdr:row>9</xdr:row>
      <xdr:rowOff>476250</xdr:rowOff>
    </xdr:from>
    <xdr:to>
      <xdr:col>3</xdr:col>
      <xdr:colOff>466725</xdr:colOff>
      <xdr:row>16</xdr:row>
      <xdr:rowOff>104775</xdr:rowOff>
    </xdr:to>
    <xdr:sp>
      <xdr:nvSpPr>
        <xdr:cNvPr id="5" name="Line 5"/>
        <xdr:cNvSpPr>
          <a:spLocks/>
        </xdr:cNvSpPr>
      </xdr:nvSpPr>
      <xdr:spPr>
        <a:xfrm flipV="1">
          <a:off x="1343025" y="2095500"/>
          <a:ext cx="1581150" cy="167640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 editAs="absolute">
    <xdr:from>
      <xdr:col>4</xdr:col>
      <xdr:colOff>638175</xdr:colOff>
      <xdr:row>0</xdr:row>
      <xdr:rowOff>142875</xdr:rowOff>
    </xdr:from>
    <xdr:to>
      <xdr:col>7</xdr:col>
      <xdr:colOff>66675</xdr:colOff>
      <xdr:row>2</xdr:row>
      <xdr:rowOff>104775</xdr:rowOff>
    </xdr:to>
    <xdr:sp>
      <xdr:nvSpPr>
        <xdr:cNvPr id="6" name="Text 6"/>
        <xdr:cNvSpPr txBox="1">
          <a:spLocks noChangeArrowheads="1"/>
        </xdr:cNvSpPr>
      </xdr:nvSpPr>
      <xdr:spPr>
        <a:xfrm>
          <a:off x="3914775" y="142875"/>
          <a:ext cx="1885950" cy="2857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Process/Methods</a:t>
          </a:r>
        </a:p>
      </xdr:txBody>
    </xdr:sp>
    <xdr:clientData/>
  </xdr:twoCellAnchor>
  <xdr:twoCellAnchor editAs="absolute">
    <xdr:from>
      <xdr:col>0</xdr:col>
      <xdr:colOff>733425</xdr:colOff>
      <xdr:row>0</xdr:row>
      <xdr:rowOff>123825</xdr:rowOff>
    </xdr:from>
    <xdr:to>
      <xdr:col>3</xdr:col>
      <xdr:colOff>85725</xdr:colOff>
      <xdr:row>2</xdr:row>
      <xdr:rowOff>85725</xdr:rowOff>
    </xdr:to>
    <xdr:sp>
      <xdr:nvSpPr>
        <xdr:cNvPr id="7" name="Text 7"/>
        <xdr:cNvSpPr txBox="1">
          <a:spLocks noChangeArrowheads="1"/>
        </xdr:cNvSpPr>
      </xdr:nvSpPr>
      <xdr:spPr>
        <a:xfrm>
          <a:off x="733425" y="123825"/>
          <a:ext cx="1809750" cy="2857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Materials</a:t>
          </a:r>
        </a:p>
      </xdr:txBody>
    </xdr:sp>
    <xdr:clientData/>
  </xdr:twoCellAnchor>
  <xdr:twoCellAnchor editAs="absolute">
    <xdr:from>
      <xdr:col>5</xdr:col>
      <xdr:colOff>171450</xdr:colOff>
      <xdr:row>16</xdr:row>
      <xdr:rowOff>114300</xdr:rowOff>
    </xdr:from>
    <xdr:to>
      <xdr:col>6</xdr:col>
      <xdr:colOff>352425</xdr:colOff>
      <xdr:row>18</xdr:row>
      <xdr:rowOff>76200</xdr:rowOff>
    </xdr:to>
    <xdr:sp>
      <xdr:nvSpPr>
        <xdr:cNvPr id="8" name="Text 8"/>
        <xdr:cNvSpPr txBox="1">
          <a:spLocks noChangeArrowheads="1"/>
        </xdr:cNvSpPr>
      </xdr:nvSpPr>
      <xdr:spPr>
        <a:xfrm>
          <a:off x="4267200" y="3781425"/>
          <a:ext cx="1000125" cy="2857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Machines</a:t>
          </a:r>
        </a:p>
      </xdr:txBody>
    </xdr:sp>
    <xdr:clientData/>
  </xdr:twoCellAnchor>
  <xdr:twoCellAnchor editAs="absolute">
    <xdr:from>
      <xdr:col>0</xdr:col>
      <xdr:colOff>447675</xdr:colOff>
      <xdr:row>16</xdr:row>
      <xdr:rowOff>95250</xdr:rowOff>
    </xdr:from>
    <xdr:to>
      <xdr:col>2</xdr:col>
      <xdr:colOff>619125</xdr:colOff>
      <xdr:row>18</xdr:row>
      <xdr:rowOff>66675</xdr:rowOff>
    </xdr:to>
    <xdr:sp>
      <xdr:nvSpPr>
        <xdr:cNvPr id="9" name="Text 9"/>
        <xdr:cNvSpPr txBox="1">
          <a:spLocks noChangeArrowheads="1"/>
        </xdr:cNvSpPr>
      </xdr:nvSpPr>
      <xdr:spPr>
        <a:xfrm>
          <a:off x="447675" y="3762375"/>
          <a:ext cx="1809750" cy="295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People</a:t>
          </a:r>
        </a:p>
      </xdr:txBody>
    </xdr:sp>
    <xdr:clientData/>
  </xdr:twoCellAnchor>
  <xdr:twoCellAnchor editAs="absolute">
    <xdr:from>
      <xdr:col>2</xdr:col>
      <xdr:colOff>609600</xdr:colOff>
      <xdr:row>4</xdr:row>
      <xdr:rowOff>85725</xdr:rowOff>
    </xdr:from>
    <xdr:to>
      <xdr:col>6</xdr:col>
      <xdr:colOff>219075</xdr:colOff>
      <xdr:row>4</xdr:row>
      <xdr:rowOff>85725</xdr:rowOff>
    </xdr:to>
    <xdr:sp>
      <xdr:nvSpPr>
        <xdr:cNvPr id="10" name="Line 10"/>
        <xdr:cNvSpPr>
          <a:spLocks/>
        </xdr:cNvSpPr>
      </xdr:nvSpPr>
      <xdr:spPr>
        <a:xfrm>
          <a:off x="2247900" y="733425"/>
          <a:ext cx="28860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 editAs="absolute">
    <xdr:from>
      <xdr:col>4</xdr:col>
      <xdr:colOff>695325</xdr:colOff>
      <xdr:row>4</xdr:row>
      <xdr:rowOff>95250</xdr:rowOff>
    </xdr:from>
    <xdr:to>
      <xdr:col>6</xdr:col>
      <xdr:colOff>47625</xdr:colOff>
      <xdr:row>6</xdr:row>
      <xdr:rowOff>57150</xdr:rowOff>
    </xdr:to>
    <xdr:grpSp>
      <xdr:nvGrpSpPr>
        <xdr:cNvPr id="11" name="Group 11"/>
        <xdr:cNvGrpSpPr>
          <a:grpSpLocks/>
        </xdr:cNvGrpSpPr>
      </xdr:nvGrpSpPr>
      <xdr:grpSpPr>
        <a:xfrm>
          <a:off x="3971925" y="742950"/>
          <a:ext cx="990600" cy="285750"/>
          <a:chOff x="-1636" y="-40964"/>
          <a:chExt cx="13860" cy="150"/>
        </a:xfrm>
        <a:solidFill>
          <a:srgbClr val="FFFFFF"/>
        </a:solidFill>
      </xdr:grpSpPr>
      <xdr:sp>
        <xdr:nvSpPr>
          <xdr:cNvPr id="12" name="Line 12"/>
          <xdr:cNvSpPr>
            <a:spLocks/>
          </xdr:cNvSpPr>
        </xdr:nvSpPr>
        <xdr:spPr>
          <a:xfrm flipV="1">
            <a:off x="8991" y="-40964"/>
            <a:ext cx="3233" cy="15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 flipH="1">
            <a:off x="-1636" y="-40814"/>
            <a:ext cx="1062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314325</xdr:colOff>
      <xdr:row>4</xdr:row>
      <xdr:rowOff>85725</xdr:rowOff>
    </xdr:from>
    <xdr:to>
      <xdr:col>4</xdr:col>
      <xdr:colOff>457200</xdr:colOff>
      <xdr:row>6</xdr:row>
      <xdr:rowOff>47625</xdr:rowOff>
    </xdr:to>
    <xdr:grpSp>
      <xdr:nvGrpSpPr>
        <xdr:cNvPr id="14" name="Group 14"/>
        <xdr:cNvGrpSpPr>
          <a:grpSpLocks/>
        </xdr:cNvGrpSpPr>
      </xdr:nvGrpSpPr>
      <xdr:grpSpPr>
        <a:xfrm>
          <a:off x="2771775" y="733425"/>
          <a:ext cx="962025" cy="285750"/>
          <a:chOff x="-8686" y="-61028"/>
          <a:chExt cx="23496" cy="150"/>
        </a:xfrm>
        <a:solidFill>
          <a:srgbClr val="FFFFFF"/>
        </a:solidFill>
      </xdr:grpSpPr>
      <xdr:sp>
        <xdr:nvSpPr>
          <xdr:cNvPr id="15" name="Line 15"/>
          <xdr:cNvSpPr>
            <a:spLocks/>
          </xdr:cNvSpPr>
        </xdr:nvSpPr>
        <xdr:spPr>
          <a:xfrm flipV="1">
            <a:off x="9471" y="-61028"/>
            <a:ext cx="5339" cy="15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 flipH="1">
            <a:off x="-8686" y="-60878"/>
            <a:ext cx="1815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466725</xdr:colOff>
      <xdr:row>3</xdr:row>
      <xdr:rowOff>28575</xdr:rowOff>
    </xdr:from>
    <xdr:to>
      <xdr:col>5</xdr:col>
      <xdr:colOff>771525</xdr:colOff>
      <xdr:row>4</xdr:row>
      <xdr:rowOff>95250</xdr:rowOff>
    </xdr:to>
    <xdr:sp>
      <xdr:nvSpPr>
        <xdr:cNvPr id="17" name="Text 20"/>
        <xdr:cNvSpPr txBox="1">
          <a:spLocks noChangeArrowheads="1"/>
        </xdr:cNvSpPr>
      </xdr:nvSpPr>
      <xdr:spPr>
        <a:xfrm>
          <a:off x="2924175" y="514350"/>
          <a:ext cx="1943100" cy="2286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Counting Sponges</a:t>
          </a:r>
        </a:p>
      </xdr:txBody>
    </xdr:sp>
    <xdr:clientData/>
  </xdr:twoCellAnchor>
  <xdr:twoCellAnchor editAs="absolute">
    <xdr:from>
      <xdr:col>4</xdr:col>
      <xdr:colOff>619125</xdr:colOff>
      <xdr:row>5</xdr:row>
      <xdr:rowOff>57150</xdr:rowOff>
    </xdr:from>
    <xdr:to>
      <xdr:col>5</xdr:col>
      <xdr:colOff>704850</xdr:colOff>
      <xdr:row>8</xdr:row>
      <xdr:rowOff>9525</xdr:rowOff>
    </xdr:to>
    <xdr:sp>
      <xdr:nvSpPr>
        <xdr:cNvPr id="18" name="Text 21"/>
        <xdr:cNvSpPr txBox="1">
          <a:spLocks noChangeArrowheads="1"/>
        </xdr:cNvSpPr>
      </xdr:nvSpPr>
      <xdr:spPr>
        <a:xfrm>
          <a:off x="3895725" y="866775"/>
          <a:ext cx="904875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Inconsistent Method</a:t>
          </a:r>
        </a:p>
      </xdr:txBody>
    </xdr:sp>
    <xdr:clientData/>
  </xdr:twoCellAnchor>
  <xdr:twoCellAnchor editAs="absolute">
    <xdr:from>
      <xdr:col>2</xdr:col>
      <xdr:colOff>533400</xdr:colOff>
      <xdr:row>5</xdr:row>
      <xdr:rowOff>0</xdr:rowOff>
    </xdr:from>
    <xdr:to>
      <xdr:col>4</xdr:col>
      <xdr:colOff>247650</xdr:colOff>
      <xdr:row>6</xdr:row>
      <xdr:rowOff>19050</xdr:rowOff>
    </xdr:to>
    <xdr:sp>
      <xdr:nvSpPr>
        <xdr:cNvPr id="19" name="Text 22"/>
        <xdr:cNvSpPr txBox="1">
          <a:spLocks noChangeArrowheads="1"/>
        </xdr:cNvSpPr>
      </xdr:nvSpPr>
      <xdr:spPr>
        <a:xfrm>
          <a:off x="2171700" y="809625"/>
          <a:ext cx="135255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Not matching in/out</a:t>
          </a:r>
        </a:p>
      </xdr:txBody>
    </xdr:sp>
    <xdr:clientData/>
  </xdr:twoCellAnchor>
  <xdr:twoCellAnchor editAs="absolute">
    <xdr:from>
      <xdr:col>5</xdr:col>
      <xdr:colOff>542925</xdr:colOff>
      <xdr:row>9</xdr:row>
      <xdr:rowOff>838200</xdr:rowOff>
    </xdr:from>
    <xdr:to>
      <xdr:col>7</xdr:col>
      <xdr:colOff>28575</xdr:colOff>
      <xdr:row>9</xdr:row>
      <xdr:rowOff>838200</xdr:rowOff>
    </xdr:to>
    <xdr:sp>
      <xdr:nvSpPr>
        <xdr:cNvPr id="20" name="Line 24"/>
        <xdr:cNvSpPr>
          <a:spLocks/>
        </xdr:cNvSpPr>
      </xdr:nvSpPr>
      <xdr:spPr>
        <a:xfrm>
          <a:off x="4638675" y="2457450"/>
          <a:ext cx="1123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 editAs="absolute">
    <xdr:from>
      <xdr:col>5</xdr:col>
      <xdr:colOff>514350</xdr:colOff>
      <xdr:row>9</xdr:row>
      <xdr:rowOff>847725</xdr:rowOff>
    </xdr:from>
    <xdr:to>
      <xdr:col>6</xdr:col>
      <xdr:colOff>676275</xdr:colOff>
      <xdr:row>10</xdr:row>
      <xdr:rowOff>57150</xdr:rowOff>
    </xdr:to>
    <xdr:grpSp>
      <xdr:nvGrpSpPr>
        <xdr:cNvPr id="21" name="Group 25"/>
        <xdr:cNvGrpSpPr>
          <a:grpSpLocks/>
        </xdr:cNvGrpSpPr>
      </xdr:nvGrpSpPr>
      <xdr:grpSpPr>
        <a:xfrm>
          <a:off x="4610100" y="2466975"/>
          <a:ext cx="981075" cy="285750"/>
          <a:chOff x="-7326" y="-3614280"/>
          <a:chExt cx="24030" cy="6660"/>
        </a:xfrm>
        <a:solidFill>
          <a:srgbClr val="FFFFFF"/>
        </a:solidFill>
      </xdr:grpSpPr>
      <xdr:sp>
        <xdr:nvSpPr>
          <xdr:cNvPr id="22" name="Line 26"/>
          <xdr:cNvSpPr>
            <a:spLocks/>
          </xdr:cNvSpPr>
        </xdr:nvSpPr>
        <xdr:spPr>
          <a:xfrm flipV="1">
            <a:off x="11099" y="-3614280"/>
            <a:ext cx="5605" cy="666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23" name="Line 27"/>
          <xdr:cNvSpPr>
            <a:spLocks/>
          </xdr:cNvSpPr>
        </xdr:nvSpPr>
        <xdr:spPr>
          <a:xfrm flipH="1">
            <a:off x="-7326" y="-3607620"/>
            <a:ext cx="1842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</xdr:grpSp>
    <xdr:clientData/>
  </xdr:twoCellAnchor>
  <xdr:twoCellAnchor editAs="absolute">
    <xdr:from>
      <xdr:col>5</xdr:col>
      <xdr:colOff>276225</xdr:colOff>
      <xdr:row>10</xdr:row>
      <xdr:rowOff>57150</xdr:rowOff>
    </xdr:from>
    <xdr:to>
      <xdr:col>6</xdr:col>
      <xdr:colOff>419100</xdr:colOff>
      <xdr:row>12</xdr:row>
      <xdr:rowOff>19050</xdr:rowOff>
    </xdr:to>
    <xdr:grpSp>
      <xdr:nvGrpSpPr>
        <xdr:cNvPr id="24" name="Group 28"/>
        <xdr:cNvGrpSpPr>
          <a:grpSpLocks/>
        </xdr:cNvGrpSpPr>
      </xdr:nvGrpSpPr>
      <xdr:grpSpPr>
        <a:xfrm>
          <a:off x="4371975" y="2752725"/>
          <a:ext cx="962025" cy="285750"/>
          <a:chOff x="-13200" y="-80920"/>
          <a:chExt cx="23496" cy="150"/>
        </a:xfrm>
        <a:solidFill>
          <a:srgbClr val="FFFFFF"/>
        </a:solidFill>
      </xdr:grpSpPr>
      <xdr:sp>
        <xdr:nvSpPr>
          <xdr:cNvPr id="25" name="Line 29"/>
          <xdr:cNvSpPr>
            <a:spLocks/>
          </xdr:cNvSpPr>
        </xdr:nvSpPr>
        <xdr:spPr>
          <a:xfrm flipV="1">
            <a:off x="4957" y="-80920"/>
            <a:ext cx="5339" cy="15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26" name="Line 30"/>
          <xdr:cNvSpPr>
            <a:spLocks/>
          </xdr:cNvSpPr>
        </xdr:nvSpPr>
        <xdr:spPr>
          <a:xfrm flipH="1">
            <a:off x="-13200" y="-80770"/>
            <a:ext cx="1815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</xdr:grpSp>
    <xdr:clientData/>
  </xdr:twoCellAnchor>
  <xdr:twoCellAnchor editAs="absolute">
    <xdr:from>
      <xdr:col>5</xdr:col>
      <xdr:colOff>133350</xdr:colOff>
      <xdr:row>12</xdr:row>
      <xdr:rowOff>19050</xdr:rowOff>
    </xdr:from>
    <xdr:to>
      <xdr:col>6</xdr:col>
      <xdr:colOff>152400</xdr:colOff>
      <xdr:row>13</xdr:row>
      <xdr:rowOff>142875</xdr:rowOff>
    </xdr:to>
    <xdr:grpSp>
      <xdr:nvGrpSpPr>
        <xdr:cNvPr id="27" name="Group 31"/>
        <xdr:cNvGrpSpPr>
          <a:grpSpLocks/>
        </xdr:cNvGrpSpPr>
      </xdr:nvGrpSpPr>
      <xdr:grpSpPr>
        <a:xfrm>
          <a:off x="4229100" y="3038475"/>
          <a:ext cx="838200" cy="285750"/>
          <a:chOff x="-16671" y="-181231"/>
          <a:chExt cx="20559" cy="270"/>
        </a:xfrm>
        <a:solidFill>
          <a:srgbClr val="FFFFFF"/>
        </a:solidFill>
      </xdr:grpSpPr>
      <xdr:sp>
        <xdr:nvSpPr>
          <xdr:cNvPr id="28" name="Line 32"/>
          <xdr:cNvSpPr>
            <a:spLocks/>
          </xdr:cNvSpPr>
        </xdr:nvSpPr>
        <xdr:spPr>
          <a:xfrm flipV="1">
            <a:off x="-650" y="-181231"/>
            <a:ext cx="4538" cy="27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29" name="Line 33"/>
          <xdr:cNvSpPr>
            <a:spLocks/>
          </xdr:cNvSpPr>
        </xdr:nvSpPr>
        <xdr:spPr>
          <a:xfrm flipH="1">
            <a:off x="-16671" y="-180961"/>
            <a:ext cx="16021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</xdr:grpSp>
    <xdr:clientData/>
  </xdr:twoCellAnchor>
  <xdr:twoCellAnchor editAs="absolute">
    <xdr:from>
      <xdr:col>5</xdr:col>
      <xdr:colOff>323850</xdr:colOff>
      <xdr:row>9</xdr:row>
      <xdr:rowOff>619125</xdr:rowOff>
    </xdr:from>
    <xdr:to>
      <xdr:col>6</xdr:col>
      <xdr:colOff>590550</xdr:colOff>
      <xdr:row>9</xdr:row>
      <xdr:rowOff>809625</xdr:rowOff>
    </xdr:to>
    <xdr:sp>
      <xdr:nvSpPr>
        <xdr:cNvPr id="30" name="Text 34"/>
        <xdr:cNvSpPr txBox="1">
          <a:spLocks noChangeArrowheads="1"/>
        </xdr:cNvSpPr>
      </xdr:nvSpPr>
      <xdr:spPr>
        <a:xfrm>
          <a:off x="4419600" y="2238375"/>
          <a:ext cx="10858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Why?</a:t>
          </a:r>
        </a:p>
      </xdr:txBody>
    </xdr:sp>
    <xdr:clientData/>
  </xdr:twoCellAnchor>
  <xdr:twoCellAnchor editAs="absolute">
    <xdr:from>
      <xdr:col>5</xdr:col>
      <xdr:colOff>142875</xdr:colOff>
      <xdr:row>9</xdr:row>
      <xdr:rowOff>942975</xdr:rowOff>
    </xdr:from>
    <xdr:to>
      <xdr:col>6</xdr:col>
      <xdr:colOff>400050</xdr:colOff>
      <xdr:row>10</xdr:row>
      <xdr:rowOff>57150</xdr:rowOff>
    </xdr:to>
    <xdr:sp>
      <xdr:nvSpPr>
        <xdr:cNvPr id="31" name="Text 35"/>
        <xdr:cNvSpPr txBox="1">
          <a:spLocks noChangeArrowheads="1"/>
        </xdr:cNvSpPr>
      </xdr:nvSpPr>
      <xdr:spPr>
        <a:xfrm>
          <a:off x="4238625" y="2562225"/>
          <a:ext cx="10763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Why?</a:t>
          </a:r>
        </a:p>
      </xdr:txBody>
    </xdr:sp>
    <xdr:clientData/>
  </xdr:twoCellAnchor>
  <xdr:twoCellAnchor editAs="absolute">
    <xdr:from>
      <xdr:col>4</xdr:col>
      <xdr:colOff>733425</xdr:colOff>
      <xdr:row>11</xdr:row>
      <xdr:rowOff>0</xdr:rowOff>
    </xdr:from>
    <xdr:to>
      <xdr:col>6</xdr:col>
      <xdr:colOff>171450</xdr:colOff>
      <xdr:row>12</xdr:row>
      <xdr:rowOff>19050</xdr:rowOff>
    </xdr:to>
    <xdr:sp>
      <xdr:nvSpPr>
        <xdr:cNvPr id="32" name="Text 36"/>
        <xdr:cNvSpPr txBox="1">
          <a:spLocks noChangeArrowheads="1"/>
        </xdr:cNvSpPr>
      </xdr:nvSpPr>
      <xdr:spPr>
        <a:xfrm>
          <a:off x="4010025" y="2857500"/>
          <a:ext cx="10763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Why?</a:t>
          </a:r>
        </a:p>
      </xdr:txBody>
    </xdr:sp>
    <xdr:clientData/>
  </xdr:twoCellAnchor>
  <xdr:twoCellAnchor editAs="absolute">
    <xdr:from>
      <xdr:col>4</xdr:col>
      <xdr:colOff>514350</xdr:colOff>
      <xdr:row>12</xdr:row>
      <xdr:rowOff>123825</xdr:rowOff>
    </xdr:from>
    <xdr:to>
      <xdr:col>5</xdr:col>
      <xdr:colOff>771525</xdr:colOff>
      <xdr:row>13</xdr:row>
      <xdr:rowOff>142875</xdr:rowOff>
    </xdr:to>
    <xdr:sp>
      <xdr:nvSpPr>
        <xdr:cNvPr id="33" name="Text 37"/>
        <xdr:cNvSpPr txBox="1">
          <a:spLocks noChangeArrowheads="1"/>
        </xdr:cNvSpPr>
      </xdr:nvSpPr>
      <xdr:spPr>
        <a:xfrm>
          <a:off x="3790950" y="3143250"/>
          <a:ext cx="1076325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Why?</a:t>
          </a:r>
        </a:p>
      </xdr:txBody>
    </xdr:sp>
    <xdr:clientData/>
  </xdr:twoCellAnchor>
  <xdr:twoCellAnchor editAs="absolute">
    <xdr:from>
      <xdr:col>1</xdr:col>
      <xdr:colOff>47625</xdr:colOff>
      <xdr:row>4</xdr:row>
      <xdr:rowOff>123825</xdr:rowOff>
    </xdr:from>
    <xdr:to>
      <xdr:col>2</xdr:col>
      <xdr:colOff>352425</xdr:colOff>
      <xdr:row>4</xdr:row>
      <xdr:rowOff>123825</xdr:rowOff>
    </xdr:to>
    <xdr:sp>
      <xdr:nvSpPr>
        <xdr:cNvPr id="34" name="Line 38"/>
        <xdr:cNvSpPr>
          <a:spLocks/>
        </xdr:cNvSpPr>
      </xdr:nvSpPr>
      <xdr:spPr>
        <a:xfrm>
          <a:off x="866775" y="771525"/>
          <a:ext cx="1123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 editAs="absolute">
    <xdr:from>
      <xdr:col>1</xdr:col>
      <xdr:colOff>9525</xdr:colOff>
      <xdr:row>4</xdr:row>
      <xdr:rowOff>133350</xdr:rowOff>
    </xdr:from>
    <xdr:to>
      <xdr:col>2</xdr:col>
      <xdr:colOff>171450</xdr:colOff>
      <xdr:row>6</xdr:row>
      <xdr:rowOff>95250</xdr:rowOff>
    </xdr:to>
    <xdr:grpSp>
      <xdr:nvGrpSpPr>
        <xdr:cNvPr id="35" name="Group 39"/>
        <xdr:cNvGrpSpPr>
          <a:grpSpLocks/>
        </xdr:cNvGrpSpPr>
      </xdr:nvGrpSpPr>
      <xdr:grpSpPr>
        <a:xfrm>
          <a:off x="828675" y="781050"/>
          <a:ext cx="981075" cy="285750"/>
          <a:chOff x="-1916" y="-41231"/>
          <a:chExt cx="13230" cy="150"/>
        </a:xfrm>
        <a:solidFill>
          <a:srgbClr val="FFFFFF"/>
        </a:solidFill>
      </xdr:grpSpPr>
      <xdr:sp>
        <xdr:nvSpPr>
          <xdr:cNvPr id="36" name="Line 40"/>
          <xdr:cNvSpPr>
            <a:spLocks/>
          </xdr:cNvSpPr>
        </xdr:nvSpPr>
        <xdr:spPr>
          <a:xfrm flipV="1">
            <a:off x="8228" y="-41231"/>
            <a:ext cx="3086" cy="15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37" name="Line 41"/>
          <xdr:cNvSpPr>
            <a:spLocks/>
          </xdr:cNvSpPr>
        </xdr:nvSpPr>
        <xdr:spPr>
          <a:xfrm flipH="1">
            <a:off x="-1916" y="-41081"/>
            <a:ext cx="10144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</xdr:grpSp>
    <xdr:clientData/>
  </xdr:twoCellAnchor>
  <xdr:twoCellAnchor editAs="absolute">
    <xdr:from>
      <xdr:col>0</xdr:col>
      <xdr:colOff>590550</xdr:colOff>
      <xdr:row>6</xdr:row>
      <xdr:rowOff>95250</xdr:rowOff>
    </xdr:from>
    <xdr:to>
      <xdr:col>1</xdr:col>
      <xdr:colOff>733425</xdr:colOff>
      <xdr:row>8</xdr:row>
      <xdr:rowOff>57150</xdr:rowOff>
    </xdr:to>
    <xdr:grpSp>
      <xdr:nvGrpSpPr>
        <xdr:cNvPr id="38" name="Group 42"/>
        <xdr:cNvGrpSpPr>
          <a:grpSpLocks/>
        </xdr:cNvGrpSpPr>
      </xdr:nvGrpSpPr>
      <xdr:grpSpPr>
        <a:xfrm>
          <a:off x="590550" y="1066800"/>
          <a:ext cx="962025" cy="285750"/>
          <a:chOff x="-5582" y="-61853"/>
          <a:chExt cx="23496" cy="180"/>
        </a:xfrm>
        <a:solidFill>
          <a:srgbClr val="FFFFFF"/>
        </a:solidFill>
      </xdr:grpSpPr>
      <xdr:sp>
        <xdr:nvSpPr>
          <xdr:cNvPr id="39" name="Line 43"/>
          <xdr:cNvSpPr>
            <a:spLocks/>
          </xdr:cNvSpPr>
        </xdr:nvSpPr>
        <xdr:spPr>
          <a:xfrm flipV="1">
            <a:off x="12575" y="-61853"/>
            <a:ext cx="5339" cy="18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40" name="Line 44"/>
          <xdr:cNvSpPr>
            <a:spLocks/>
          </xdr:cNvSpPr>
        </xdr:nvSpPr>
        <xdr:spPr>
          <a:xfrm flipH="1">
            <a:off x="-5582" y="-61673"/>
            <a:ext cx="1815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</xdr:grpSp>
    <xdr:clientData/>
  </xdr:twoCellAnchor>
  <xdr:twoCellAnchor editAs="absolute">
    <xdr:from>
      <xdr:col>0</xdr:col>
      <xdr:colOff>447675</xdr:colOff>
      <xdr:row>8</xdr:row>
      <xdr:rowOff>57150</xdr:rowOff>
    </xdr:from>
    <xdr:to>
      <xdr:col>1</xdr:col>
      <xdr:colOff>466725</xdr:colOff>
      <xdr:row>9</xdr:row>
      <xdr:rowOff>19050</xdr:rowOff>
    </xdr:to>
    <xdr:grpSp>
      <xdr:nvGrpSpPr>
        <xdr:cNvPr id="41" name="Group 45"/>
        <xdr:cNvGrpSpPr>
          <a:grpSpLocks/>
        </xdr:cNvGrpSpPr>
      </xdr:nvGrpSpPr>
      <xdr:grpSpPr>
        <a:xfrm>
          <a:off x="447675" y="1352550"/>
          <a:ext cx="838200" cy="285750"/>
          <a:chOff x="-9053" y="-65072000"/>
          <a:chExt cx="20559" cy="120000"/>
        </a:xfrm>
        <a:solidFill>
          <a:srgbClr val="FFFFFF"/>
        </a:solidFill>
      </xdr:grpSpPr>
      <xdr:sp>
        <xdr:nvSpPr>
          <xdr:cNvPr id="42" name="Line 46"/>
          <xdr:cNvSpPr>
            <a:spLocks/>
          </xdr:cNvSpPr>
        </xdr:nvSpPr>
        <xdr:spPr>
          <a:xfrm flipV="1">
            <a:off x="6968" y="-65072000"/>
            <a:ext cx="4538" cy="12000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43" name="Line 47"/>
          <xdr:cNvSpPr>
            <a:spLocks/>
          </xdr:cNvSpPr>
        </xdr:nvSpPr>
        <xdr:spPr>
          <a:xfrm flipH="1">
            <a:off x="-9053" y="-64952000"/>
            <a:ext cx="16021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</xdr:grpSp>
    <xdr:clientData/>
  </xdr:twoCellAnchor>
  <xdr:twoCellAnchor editAs="absolute">
    <xdr:from>
      <xdr:col>1</xdr:col>
      <xdr:colOff>466725</xdr:colOff>
      <xdr:row>9</xdr:row>
      <xdr:rowOff>704850</xdr:rowOff>
    </xdr:from>
    <xdr:to>
      <xdr:col>2</xdr:col>
      <xdr:colOff>733425</xdr:colOff>
      <xdr:row>9</xdr:row>
      <xdr:rowOff>895350</xdr:rowOff>
    </xdr:to>
    <xdr:sp>
      <xdr:nvSpPr>
        <xdr:cNvPr id="44" name="Text 48"/>
        <xdr:cNvSpPr txBox="1">
          <a:spLocks noChangeArrowheads="1"/>
        </xdr:cNvSpPr>
      </xdr:nvSpPr>
      <xdr:spPr>
        <a:xfrm>
          <a:off x="1285875" y="2324100"/>
          <a:ext cx="10858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Why?</a:t>
          </a:r>
        </a:p>
      </xdr:txBody>
    </xdr:sp>
    <xdr:clientData/>
  </xdr:twoCellAnchor>
  <xdr:twoCellAnchor editAs="absolute">
    <xdr:from>
      <xdr:col>0</xdr:col>
      <xdr:colOff>457200</xdr:colOff>
      <xdr:row>5</xdr:row>
      <xdr:rowOff>66675</xdr:rowOff>
    </xdr:from>
    <xdr:to>
      <xdr:col>1</xdr:col>
      <xdr:colOff>723900</xdr:colOff>
      <xdr:row>6</xdr:row>
      <xdr:rowOff>95250</xdr:rowOff>
    </xdr:to>
    <xdr:sp>
      <xdr:nvSpPr>
        <xdr:cNvPr id="45" name="Text 49"/>
        <xdr:cNvSpPr txBox="1">
          <a:spLocks noChangeArrowheads="1"/>
        </xdr:cNvSpPr>
      </xdr:nvSpPr>
      <xdr:spPr>
        <a:xfrm>
          <a:off x="457200" y="876300"/>
          <a:ext cx="10858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Why?</a:t>
          </a:r>
        </a:p>
      </xdr:txBody>
    </xdr:sp>
    <xdr:clientData/>
  </xdr:twoCellAnchor>
  <xdr:twoCellAnchor editAs="absolute">
    <xdr:from>
      <xdr:col>0</xdr:col>
      <xdr:colOff>733425</xdr:colOff>
      <xdr:row>11</xdr:row>
      <xdr:rowOff>28575</xdr:rowOff>
    </xdr:from>
    <xdr:to>
      <xdr:col>2</xdr:col>
      <xdr:colOff>171450</xdr:colOff>
      <xdr:row>12</xdr:row>
      <xdr:rowOff>47625</xdr:rowOff>
    </xdr:to>
    <xdr:sp>
      <xdr:nvSpPr>
        <xdr:cNvPr id="46" name="Text 50"/>
        <xdr:cNvSpPr txBox="1">
          <a:spLocks noChangeArrowheads="1"/>
        </xdr:cNvSpPr>
      </xdr:nvSpPr>
      <xdr:spPr>
        <a:xfrm>
          <a:off x="733425" y="2886075"/>
          <a:ext cx="10763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Why?</a:t>
          </a:r>
        </a:p>
      </xdr:txBody>
    </xdr:sp>
    <xdr:clientData/>
  </xdr:twoCellAnchor>
  <xdr:twoCellAnchor editAs="absolute">
    <xdr:from>
      <xdr:col>0</xdr:col>
      <xdr:colOff>9525</xdr:colOff>
      <xdr:row>8</xdr:row>
      <xdr:rowOff>161925</xdr:rowOff>
    </xdr:from>
    <xdr:to>
      <xdr:col>1</xdr:col>
      <xdr:colOff>276225</xdr:colOff>
      <xdr:row>9</xdr:row>
      <xdr:rowOff>19050</xdr:rowOff>
    </xdr:to>
    <xdr:sp>
      <xdr:nvSpPr>
        <xdr:cNvPr id="47" name="Text 51"/>
        <xdr:cNvSpPr txBox="1">
          <a:spLocks noChangeArrowheads="1"/>
        </xdr:cNvSpPr>
      </xdr:nvSpPr>
      <xdr:spPr>
        <a:xfrm>
          <a:off x="9525" y="1457325"/>
          <a:ext cx="108585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Why?</a:t>
          </a:r>
        </a:p>
      </xdr:txBody>
    </xdr:sp>
    <xdr:clientData/>
  </xdr:twoCellAnchor>
  <xdr:twoCellAnchor editAs="absolute">
    <xdr:from>
      <xdr:col>1</xdr:col>
      <xdr:colOff>619125</xdr:colOff>
      <xdr:row>9</xdr:row>
      <xdr:rowOff>885825</xdr:rowOff>
    </xdr:from>
    <xdr:to>
      <xdr:col>3</xdr:col>
      <xdr:colOff>114300</xdr:colOff>
      <xdr:row>9</xdr:row>
      <xdr:rowOff>885825</xdr:rowOff>
    </xdr:to>
    <xdr:sp>
      <xdr:nvSpPr>
        <xdr:cNvPr id="48" name="Line 52"/>
        <xdr:cNvSpPr>
          <a:spLocks/>
        </xdr:cNvSpPr>
      </xdr:nvSpPr>
      <xdr:spPr>
        <a:xfrm>
          <a:off x="1438275" y="2505075"/>
          <a:ext cx="11334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 editAs="absolute">
    <xdr:from>
      <xdr:col>1</xdr:col>
      <xdr:colOff>523875</xdr:colOff>
      <xdr:row>9</xdr:row>
      <xdr:rowOff>895350</xdr:rowOff>
    </xdr:from>
    <xdr:to>
      <xdr:col>2</xdr:col>
      <xdr:colOff>685800</xdr:colOff>
      <xdr:row>10</xdr:row>
      <xdr:rowOff>104775</xdr:rowOff>
    </xdr:to>
    <xdr:grpSp>
      <xdr:nvGrpSpPr>
        <xdr:cNvPr id="49" name="Group 53"/>
        <xdr:cNvGrpSpPr>
          <a:grpSpLocks/>
        </xdr:cNvGrpSpPr>
      </xdr:nvGrpSpPr>
      <xdr:grpSpPr>
        <a:xfrm>
          <a:off x="1343025" y="2514600"/>
          <a:ext cx="981075" cy="285750"/>
          <a:chOff x="-7159" y="-1958779"/>
          <a:chExt cx="24030" cy="3630"/>
        </a:xfrm>
        <a:solidFill>
          <a:srgbClr val="FFFFFF"/>
        </a:solidFill>
      </xdr:grpSpPr>
      <xdr:sp>
        <xdr:nvSpPr>
          <xdr:cNvPr id="50" name="Line 54"/>
          <xdr:cNvSpPr>
            <a:spLocks/>
          </xdr:cNvSpPr>
        </xdr:nvSpPr>
        <xdr:spPr>
          <a:xfrm flipV="1">
            <a:off x="11266" y="-1958779"/>
            <a:ext cx="5605" cy="363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51" name="Line 55"/>
          <xdr:cNvSpPr>
            <a:spLocks/>
          </xdr:cNvSpPr>
        </xdr:nvSpPr>
        <xdr:spPr>
          <a:xfrm flipH="1">
            <a:off x="-7159" y="-1955149"/>
            <a:ext cx="1842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</xdr:grpSp>
    <xdr:clientData/>
  </xdr:twoCellAnchor>
  <xdr:twoCellAnchor editAs="absolute">
    <xdr:from>
      <xdr:col>1</xdr:col>
      <xdr:colOff>285750</xdr:colOff>
      <xdr:row>10</xdr:row>
      <xdr:rowOff>104775</xdr:rowOff>
    </xdr:from>
    <xdr:to>
      <xdr:col>2</xdr:col>
      <xdr:colOff>428625</xdr:colOff>
      <xdr:row>12</xdr:row>
      <xdr:rowOff>66675</xdr:rowOff>
    </xdr:to>
    <xdr:grpSp>
      <xdr:nvGrpSpPr>
        <xdr:cNvPr id="52" name="Group 56"/>
        <xdr:cNvGrpSpPr>
          <a:grpSpLocks/>
        </xdr:cNvGrpSpPr>
      </xdr:nvGrpSpPr>
      <xdr:grpSpPr>
        <a:xfrm>
          <a:off x="1104900" y="2800350"/>
          <a:ext cx="962025" cy="285750"/>
          <a:chOff x="-13033" y="-81292"/>
          <a:chExt cx="23496" cy="150"/>
        </a:xfrm>
        <a:solidFill>
          <a:srgbClr val="FFFFFF"/>
        </a:solidFill>
      </xdr:grpSpPr>
      <xdr:sp>
        <xdr:nvSpPr>
          <xdr:cNvPr id="53" name="Line 57"/>
          <xdr:cNvSpPr>
            <a:spLocks/>
          </xdr:cNvSpPr>
        </xdr:nvSpPr>
        <xdr:spPr>
          <a:xfrm flipV="1">
            <a:off x="5124" y="-81292"/>
            <a:ext cx="5339" cy="15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54" name="Line 58"/>
          <xdr:cNvSpPr>
            <a:spLocks/>
          </xdr:cNvSpPr>
        </xdr:nvSpPr>
        <xdr:spPr>
          <a:xfrm flipH="1">
            <a:off x="-13033" y="-81142"/>
            <a:ext cx="1815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</xdr:grpSp>
    <xdr:clientData/>
  </xdr:twoCellAnchor>
  <xdr:twoCellAnchor editAs="absolute">
    <xdr:from>
      <xdr:col>1</xdr:col>
      <xdr:colOff>142875</xdr:colOff>
      <xdr:row>12</xdr:row>
      <xdr:rowOff>66675</xdr:rowOff>
    </xdr:from>
    <xdr:to>
      <xdr:col>2</xdr:col>
      <xdr:colOff>161925</xdr:colOff>
      <xdr:row>14</xdr:row>
      <xdr:rowOff>28575</xdr:rowOff>
    </xdr:to>
    <xdr:grpSp>
      <xdr:nvGrpSpPr>
        <xdr:cNvPr id="55" name="Group 59"/>
        <xdr:cNvGrpSpPr>
          <a:grpSpLocks/>
        </xdr:cNvGrpSpPr>
      </xdr:nvGrpSpPr>
      <xdr:grpSpPr>
        <a:xfrm>
          <a:off x="962025" y="3086100"/>
          <a:ext cx="838200" cy="285750"/>
          <a:chOff x="-16504" y="-101117"/>
          <a:chExt cx="20559" cy="150"/>
        </a:xfrm>
        <a:solidFill>
          <a:srgbClr val="FFFFFF"/>
        </a:solidFill>
      </xdr:grpSpPr>
      <xdr:sp>
        <xdr:nvSpPr>
          <xdr:cNvPr id="56" name="Line 60"/>
          <xdr:cNvSpPr>
            <a:spLocks/>
          </xdr:cNvSpPr>
        </xdr:nvSpPr>
        <xdr:spPr>
          <a:xfrm flipV="1">
            <a:off x="-483" y="-101117"/>
            <a:ext cx="4538" cy="15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57" name="Line 61"/>
          <xdr:cNvSpPr>
            <a:spLocks/>
          </xdr:cNvSpPr>
        </xdr:nvSpPr>
        <xdr:spPr>
          <a:xfrm flipH="1">
            <a:off x="-16504" y="-100967"/>
            <a:ext cx="16021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</xdr:grpSp>
    <xdr:clientData/>
  </xdr:twoCellAnchor>
  <xdr:twoCellAnchor editAs="absolute">
    <xdr:from>
      <xdr:col>0</xdr:col>
      <xdr:colOff>704850</xdr:colOff>
      <xdr:row>3</xdr:row>
      <xdr:rowOff>114300</xdr:rowOff>
    </xdr:from>
    <xdr:to>
      <xdr:col>2</xdr:col>
      <xdr:colOff>152400</xdr:colOff>
      <xdr:row>4</xdr:row>
      <xdr:rowOff>142875</xdr:rowOff>
    </xdr:to>
    <xdr:sp>
      <xdr:nvSpPr>
        <xdr:cNvPr id="58" name="Text 62"/>
        <xdr:cNvSpPr txBox="1">
          <a:spLocks noChangeArrowheads="1"/>
        </xdr:cNvSpPr>
      </xdr:nvSpPr>
      <xdr:spPr>
        <a:xfrm>
          <a:off x="704850" y="600075"/>
          <a:ext cx="10858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Why?</a:t>
          </a:r>
        </a:p>
      </xdr:txBody>
    </xdr:sp>
    <xdr:clientData/>
  </xdr:twoCellAnchor>
  <xdr:twoCellAnchor editAs="absolute">
    <xdr:from>
      <xdr:col>1</xdr:col>
      <xdr:colOff>152400</xdr:colOff>
      <xdr:row>9</xdr:row>
      <xdr:rowOff>990600</xdr:rowOff>
    </xdr:from>
    <xdr:to>
      <xdr:col>2</xdr:col>
      <xdr:colOff>419100</xdr:colOff>
      <xdr:row>10</xdr:row>
      <xdr:rowOff>104775</xdr:rowOff>
    </xdr:to>
    <xdr:sp>
      <xdr:nvSpPr>
        <xdr:cNvPr id="59" name="Text 63"/>
        <xdr:cNvSpPr txBox="1">
          <a:spLocks noChangeArrowheads="1"/>
        </xdr:cNvSpPr>
      </xdr:nvSpPr>
      <xdr:spPr>
        <a:xfrm>
          <a:off x="971550" y="2609850"/>
          <a:ext cx="10858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Why?</a:t>
          </a:r>
        </a:p>
      </xdr:txBody>
    </xdr:sp>
    <xdr:clientData/>
  </xdr:twoCellAnchor>
  <xdr:twoCellAnchor editAs="absolute">
    <xdr:from>
      <xdr:col>0</xdr:col>
      <xdr:colOff>180975</xdr:colOff>
      <xdr:row>7</xdr:row>
      <xdr:rowOff>38100</xdr:rowOff>
    </xdr:from>
    <xdr:to>
      <xdr:col>1</xdr:col>
      <xdr:colOff>447675</xdr:colOff>
      <xdr:row>8</xdr:row>
      <xdr:rowOff>57150</xdr:rowOff>
    </xdr:to>
    <xdr:sp>
      <xdr:nvSpPr>
        <xdr:cNvPr id="60" name="Text 64"/>
        <xdr:cNvSpPr txBox="1">
          <a:spLocks noChangeArrowheads="1"/>
        </xdr:cNvSpPr>
      </xdr:nvSpPr>
      <xdr:spPr>
        <a:xfrm>
          <a:off x="180975" y="1171575"/>
          <a:ext cx="108585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Why?</a:t>
          </a:r>
        </a:p>
      </xdr:txBody>
    </xdr:sp>
    <xdr:clientData/>
  </xdr:twoCellAnchor>
  <xdr:twoCellAnchor editAs="absolute">
    <xdr:from>
      <xdr:col>0</xdr:col>
      <xdr:colOff>523875</xdr:colOff>
      <xdr:row>13</xdr:row>
      <xdr:rowOff>9525</xdr:rowOff>
    </xdr:from>
    <xdr:to>
      <xdr:col>1</xdr:col>
      <xdr:colOff>790575</xdr:colOff>
      <xdr:row>14</xdr:row>
      <xdr:rowOff>28575</xdr:rowOff>
    </xdr:to>
    <xdr:sp>
      <xdr:nvSpPr>
        <xdr:cNvPr id="61" name="Text 65"/>
        <xdr:cNvSpPr txBox="1">
          <a:spLocks noChangeArrowheads="1"/>
        </xdr:cNvSpPr>
      </xdr:nvSpPr>
      <xdr:spPr>
        <a:xfrm>
          <a:off x="523875" y="3190875"/>
          <a:ext cx="10858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Why?</a:t>
          </a:r>
        </a:p>
      </xdr:txBody>
    </xdr:sp>
    <xdr:clientData/>
  </xdr:twoCellAnchor>
  <xdr:twoCellAnchor>
    <xdr:from>
      <xdr:col>8</xdr:col>
      <xdr:colOff>28575</xdr:colOff>
      <xdr:row>9</xdr:row>
      <xdr:rowOff>9525</xdr:rowOff>
    </xdr:from>
    <xdr:to>
      <xdr:col>8</xdr:col>
      <xdr:colOff>1562100</xdr:colOff>
      <xdr:row>12</xdr:row>
      <xdr:rowOff>66675</xdr:rowOff>
    </xdr:to>
    <xdr:sp>
      <xdr:nvSpPr>
        <xdr:cNvPr id="62" name="Text 66"/>
        <xdr:cNvSpPr txBox="1">
          <a:spLocks noChangeArrowheads="1"/>
        </xdr:cNvSpPr>
      </xdr:nvSpPr>
      <xdr:spPr>
        <a:xfrm>
          <a:off x="6581775" y="1628775"/>
          <a:ext cx="1524000" cy="1457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Geneva"/>
              <a:ea typeface="Geneva"/>
              <a:cs typeface="Geneva"/>
            </a:rPr>
            <a:t>During 2003-2005, Sponges accounted for 67.5% of retained foreign objects which was higher than desired and caused patient complications and return to surgery.</a:t>
          </a:r>
        </a:p>
      </xdr:txBody>
    </xdr:sp>
    <xdr:clientData/>
  </xdr:twoCellAnchor>
  <xdr:twoCellAnchor>
    <xdr:from>
      <xdr:col>8</xdr:col>
      <xdr:colOff>47625</xdr:colOff>
      <xdr:row>8</xdr:row>
      <xdr:rowOff>95250</xdr:rowOff>
    </xdr:from>
    <xdr:to>
      <xdr:col>8</xdr:col>
      <xdr:colOff>1524000</xdr:colOff>
      <xdr:row>8</xdr:row>
      <xdr:rowOff>285750</xdr:rowOff>
    </xdr:to>
    <xdr:sp>
      <xdr:nvSpPr>
        <xdr:cNvPr id="63" name="Text 67"/>
        <xdr:cNvSpPr txBox="1">
          <a:spLocks noChangeArrowheads="1"/>
        </xdr:cNvSpPr>
      </xdr:nvSpPr>
      <xdr:spPr>
        <a:xfrm>
          <a:off x="6600825" y="1390650"/>
          <a:ext cx="14859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Geneva"/>
              <a:ea typeface="Geneva"/>
              <a:cs typeface="Geneva"/>
            </a:rPr>
            <a:t>Problem Statement</a:t>
          </a:r>
        </a:p>
      </xdr:txBody>
    </xdr:sp>
    <xdr:clientData/>
  </xdr:twoCellAnchor>
  <xdr:twoCellAnchor>
    <xdr:from>
      <xdr:col>6</xdr:col>
      <xdr:colOff>600075</xdr:colOff>
      <xdr:row>3</xdr:row>
      <xdr:rowOff>47625</xdr:rowOff>
    </xdr:from>
    <xdr:to>
      <xdr:col>8</xdr:col>
      <xdr:colOff>238125</xdr:colOff>
      <xdr:row>6</xdr:row>
      <xdr:rowOff>66675</xdr:rowOff>
    </xdr:to>
    <xdr:sp>
      <xdr:nvSpPr>
        <xdr:cNvPr id="64" name="Text 68"/>
        <xdr:cNvSpPr txBox="1">
          <a:spLocks noChangeArrowheads="1"/>
        </xdr:cNvSpPr>
      </xdr:nvSpPr>
      <xdr:spPr>
        <a:xfrm>
          <a:off x="5514975" y="533400"/>
          <a:ext cx="1276350" cy="5048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Geneva"/>
              <a:ea typeface="Geneva"/>
              <a:cs typeface="Geneva"/>
            </a:rPr>
            <a:t>To copy all fishbone "objects"
Use Cntl-Shift-A</a:t>
          </a:r>
        </a:p>
      </xdr:txBody>
    </xdr:sp>
    <xdr:clientData/>
  </xdr:twoCellAnchor>
  <xdr:twoCellAnchor>
    <xdr:from>
      <xdr:col>2</xdr:col>
      <xdr:colOff>476250</xdr:colOff>
      <xdr:row>4</xdr:row>
      <xdr:rowOff>47625</xdr:rowOff>
    </xdr:from>
    <xdr:to>
      <xdr:col>4</xdr:col>
      <xdr:colOff>314325</xdr:colOff>
      <xdr:row>6</xdr:row>
      <xdr:rowOff>142875</xdr:rowOff>
    </xdr:to>
    <xdr:sp>
      <xdr:nvSpPr>
        <xdr:cNvPr id="65" name="Oval 69"/>
        <xdr:cNvSpPr>
          <a:spLocks/>
        </xdr:cNvSpPr>
      </xdr:nvSpPr>
      <xdr:spPr>
        <a:xfrm>
          <a:off x="2114550" y="695325"/>
          <a:ext cx="1476375" cy="4191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9</xdr:col>
      <xdr:colOff>95250</xdr:colOff>
      <xdr:row>2</xdr:row>
      <xdr:rowOff>0</xdr:rowOff>
    </xdr:from>
    <xdr:to>
      <xdr:col>10</xdr:col>
      <xdr:colOff>571500</xdr:colOff>
      <xdr:row>6</xdr:row>
      <xdr:rowOff>9525</xdr:rowOff>
    </xdr:to>
    <xdr:sp>
      <xdr:nvSpPr>
        <xdr:cNvPr id="66" name="AutoShape 70"/>
        <xdr:cNvSpPr>
          <a:spLocks/>
        </xdr:cNvSpPr>
      </xdr:nvSpPr>
      <xdr:spPr>
        <a:xfrm>
          <a:off x="8229600" y="323850"/>
          <a:ext cx="1247775" cy="657225"/>
        </a:xfrm>
        <a:prstGeom prst="wedgeRectCallout">
          <a:avLst>
            <a:gd name="adj1" fmla="val -61365"/>
            <a:gd name="adj2" fmla="val 14382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Geneva"/>
              <a:ea typeface="Geneva"/>
              <a:cs typeface="Geneva"/>
            </a:rPr>
            <a:t>Using "Big Bar" of Pareto Chart focus on sponges</a:t>
          </a:r>
        </a:p>
      </xdr:txBody>
    </xdr:sp>
    <xdr:clientData/>
  </xdr:twoCellAnchor>
  <xdr:twoCellAnchor>
    <xdr:from>
      <xdr:col>4</xdr:col>
      <xdr:colOff>428625</xdr:colOff>
      <xdr:row>5</xdr:row>
      <xdr:rowOff>9525</xdr:rowOff>
    </xdr:from>
    <xdr:to>
      <xdr:col>6</xdr:col>
      <xdr:colOff>266700</xdr:colOff>
      <xdr:row>7</xdr:row>
      <xdr:rowOff>104775</xdr:rowOff>
    </xdr:to>
    <xdr:sp>
      <xdr:nvSpPr>
        <xdr:cNvPr id="67" name="Oval 71"/>
        <xdr:cNvSpPr>
          <a:spLocks/>
        </xdr:cNvSpPr>
      </xdr:nvSpPr>
      <xdr:spPr>
        <a:xfrm>
          <a:off x="3705225" y="819150"/>
          <a:ext cx="1476375" cy="4191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1190625</xdr:colOff>
      <xdr:row>5</xdr:row>
      <xdr:rowOff>47625</xdr:rowOff>
    </xdr:from>
    <xdr:to>
      <xdr:col>5</xdr:col>
      <xdr:colOff>9525</xdr:colOff>
      <xdr:row>23</xdr:row>
      <xdr:rowOff>38100</xdr:rowOff>
    </xdr:to>
    <xdr:graphicFrame>
      <xdr:nvGraphicFramePr>
        <xdr:cNvPr id="1" name="Chart 9"/>
        <xdr:cNvGraphicFramePr/>
      </xdr:nvGraphicFramePr>
      <xdr:xfrm>
        <a:off x="1190625" y="2238375"/>
        <a:ext cx="603885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114300</xdr:rowOff>
    </xdr:from>
    <xdr:to>
      <xdr:col>13</xdr:col>
      <xdr:colOff>0</xdr:colOff>
      <xdr:row>30</xdr:row>
      <xdr:rowOff>114300</xdr:rowOff>
    </xdr:to>
    <xdr:graphicFrame>
      <xdr:nvGraphicFramePr>
        <xdr:cNvPr id="1" name="Chart 2"/>
        <xdr:cNvGraphicFramePr/>
      </xdr:nvGraphicFramePr>
      <xdr:xfrm>
        <a:off x="0" y="2381250"/>
        <a:ext cx="8915400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13</xdr:col>
      <xdr:colOff>0</xdr:colOff>
      <xdr:row>17</xdr:row>
      <xdr:rowOff>0</xdr:rowOff>
    </xdr:to>
    <xdr:graphicFrame>
      <xdr:nvGraphicFramePr>
        <xdr:cNvPr id="2" name="Chart 1"/>
        <xdr:cNvGraphicFramePr/>
      </xdr:nvGraphicFramePr>
      <xdr:xfrm>
        <a:off x="0" y="0"/>
        <a:ext cx="8915400" cy="291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428625</xdr:colOff>
      <xdr:row>6</xdr:row>
      <xdr:rowOff>85725</xdr:rowOff>
    </xdr:from>
    <xdr:to>
      <xdr:col>8</xdr:col>
      <xdr:colOff>514350</xdr:colOff>
      <xdr:row>9</xdr:row>
      <xdr:rowOff>152400</xdr:rowOff>
    </xdr:to>
    <xdr:sp>
      <xdr:nvSpPr>
        <xdr:cNvPr id="3" name="AutoShape 3"/>
        <xdr:cNvSpPr>
          <a:spLocks/>
        </xdr:cNvSpPr>
      </xdr:nvSpPr>
      <xdr:spPr>
        <a:xfrm>
          <a:off x="4543425" y="1219200"/>
          <a:ext cx="1457325" cy="552450"/>
        </a:xfrm>
        <a:prstGeom prst="wedgeRectCallout">
          <a:avLst>
            <a:gd name="adj1" fmla="val -186027"/>
            <a:gd name="adj2" fmla="val 2931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/>
            <a:t>Before Process Change</a:t>
          </a:r>
        </a:p>
      </xdr:txBody>
    </xdr:sp>
    <xdr:clientData/>
  </xdr:twoCellAnchor>
  <xdr:twoCellAnchor>
    <xdr:from>
      <xdr:col>8</xdr:col>
      <xdr:colOff>228600</xdr:colOff>
      <xdr:row>23</xdr:row>
      <xdr:rowOff>114300</xdr:rowOff>
    </xdr:from>
    <xdr:to>
      <xdr:col>10</xdr:col>
      <xdr:colOff>314325</xdr:colOff>
      <xdr:row>27</xdr:row>
      <xdr:rowOff>19050</xdr:rowOff>
    </xdr:to>
    <xdr:sp>
      <xdr:nvSpPr>
        <xdr:cNvPr id="4" name="AutoShape 4"/>
        <xdr:cNvSpPr>
          <a:spLocks/>
        </xdr:cNvSpPr>
      </xdr:nvSpPr>
      <xdr:spPr>
        <a:xfrm>
          <a:off x="5715000" y="4000500"/>
          <a:ext cx="1457325" cy="552450"/>
        </a:xfrm>
        <a:prstGeom prst="wedgeRectCallout">
          <a:avLst>
            <a:gd name="adj1" fmla="val -138236"/>
            <a:gd name="adj2" fmla="val 4655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/>
            <a:t>After Process Change</a:t>
          </a:r>
        </a:p>
      </xdr:txBody>
    </xdr:sp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0.4355</cdr:x>
      <cdr:y>0.50725</cdr:y>
    </cdr:from>
    <cdr:to>
      <cdr:x>0.616</cdr:x>
      <cdr:y>0.6125</cdr:y>
    </cdr:to>
    <cdr:sp>
      <cdr:nvSpPr>
        <cdr:cNvPr id="1" name="AutoShape 1"/>
        <cdr:cNvSpPr>
          <a:spLocks/>
        </cdr:cNvSpPr>
      </cdr:nvSpPr>
      <cdr:spPr>
        <a:xfrm>
          <a:off x="3609975" y="2705100"/>
          <a:ext cx="1495425" cy="561975"/>
        </a:xfrm>
        <a:prstGeom prst="wedgeRectCallout">
          <a:avLst>
            <a:gd name="adj1" fmla="val 25736"/>
            <a:gd name="adj2" fmla="val 9310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200" b="0" i="0" u="none" baseline="0"/>
            <a:t>Before Process Change</a:t>
          </a:r>
        </a:p>
      </cdr:txBody>
    </cdr:sp>
  </cdr:relSizeAnchor>
  <cdr:relSizeAnchor xmlns:cdr="http://schemas.openxmlformats.org/drawingml/2006/chartDrawing">
    <cdr:from>
      <cdr:x>0.49275</cdr:x>
      <cdr:y>0.203</cdr:y>
    </cdr:from>
    <cdr:to>
      <cdr:x>0.67325</cdr:x>
      <cdr:y>0.308</cdr:y>
    </cdr:to>
    <cdr:sp>
      <cdr:nvSpPr>
        <cdr:cNvPr id="2" name="AutoShape 2"/>
        <cdr:cNvSpPr>
          <a:spLocks/>
        </cdr:cNvSpPr>
      </cdr:nvSpPr>
      <cdr:spPr>
        <a:xfrm>
          <a:off x="4086225" y="1076325"/>
          <a:ext cx="1495425" cy="561975"/>
        </a:xfrm>
        <a:prstGeom prst="wedgeRectCallout">
          <a:avLst>
            <a:gd name="adj1" fmla="val 122796"/>
            <a:gd name="adj2" fmla="val 12241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200" b="0" i="0" u="none" baseline="0"/>
            <a:t>After Process Change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0</xdr:colOff>
      <xdr:row>0</xdr:row>
      <xdr:rowOff>0</xdr:rowOff>
    </xdr:from>
    <xdr:to>
      <xdr:col>13</xdr:col>
      <xdr:colOff>647700</xdr:colOff>
      <xdr:row>30</xdr:row>
      <xdr:rowOff>152400</xdr:rowOff>
    </xdr:to>
    <xdr:graphicFrame>
      <xdr:nvGraphicFramePr>
        <xdr:cNvPr id="1" name="Chart 1"/>
        <xdr:cNvGraphicFramePr/>
      </xdr:nvGraphicFramePr>
      <xdr:xfrm>
        <a:off x="1428750" y="0"/>
        <a:ext cx="8296275" cy="5343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qimacros\TestData\Healthcare%20SP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mR Data"/>
      <sheetName val="Pareto Data"/>
      <sheetName val="Medication Errors"/>
      <sheetName val="Surgical Pareto"/>
      <sheetName val="General Pareto"/>
      <sheetName val="Obstetrics Pareto"/>
      <sheetName val="ANOM"/>
      <sheetName val="c Data"/>
      <sheetName val="p Data"/>
      <sheetName val="u Data"/>
      <sheetName val="g Data"/>
      <sheetName val="Histogram"/>
      <sheetName val="Lab Requisitions (hour)"/>
      <sheetName val="Oryx Data"/>
      <sheetName val="XbarR Data"/>
      <sheetName val="XbarS Dat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qimacros.com/control-chart/stability-analysis" TargetMode="External" /><Relationship Id="rId2" Type="http://schemas.openxmlformats.org/officeDocument/2006/relationships/hyperlink" Target="http://www.qimacros.com/sustainaid.pdf" TargetMode="External" /><Relationship Id="rId3" Type="http://schemas.openxmlformats.org/officeDocument/2006/relationships/hyperlink" Target="http://www1.coe.neu.edu/~benneyan/papers/g_chart_overview/" TargetMode="External" /><Relationship Id="rId4" Type="http://schemas.openxmlformats.org/officeDocument/2006/relationships/comments" Target="../comments1.xml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qimacros.com/quality-tools/ishikawa-fishbone-diagram/" TargetMode="External" /><Relationship Id="rId2" Type="http://schemas.openxmlformats.org/officeDocument/2006/relationships/hyperlink" Target="http://www.qimacros.com/quality-tools/problem/" TargetMode="External" /><Relationship Id="rId3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qimacros.com/quality-tools/solution" TargetMode="External" /><Relationship Id="rId2" Type="http://schemas.openxmlformats.org/officeDocument/2006/relationships/comments" Target="../comments4.xml" /><Relationship Id="rId3" Type="http://schemas.openxmlformats.org/officeDocument/2006/relationships/vmlDrawing" Target="../drawings/vmlDrawing2.vml" /><Relationship Id="rId4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qimacros.com/quality-tools/action" TargetMode="External" /><Relationship Id="rId2" Type="http://schemas.openxmlformats.org/officeDocument/2006/relationships/comments" Target="../comments5.xml" /><Relationship Id="rId3" Type="http://schemas.openxmlformats.org/officeDocument/2006/relationships/vmlDrawing" Target="../drawings/vmlDrawing3.vml" /><Relationship Id="rId4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qimacros.com/control-chart/stability-analysis" TargetMode="External" /><Relationship Id="rId2" Type="http://schemas.openxmlformats.org/officeDocument/2006/relationships/hyperlink" Target="http://www.qimacros.com/sustainaid.pdf" TargetMode="External" /><Relationship Id="rId3" Type="http://schemas.openxmlformats.org/officeDocument/2006/relationships/hyperlink" Target="http://www1.coe.neu.edu/~benneyan/papers/g_chart_overview/" TargetMode="External" /><Relationship Id="rId4" Type="http://schemas.openxmlformats.org/officeDocument/2006/relationships/comments" Target="../comments7.xml" /><Relationship Id="rId5" Type="http://schemas.openxmlformats.org/officeDocument/2006/relationships/vmlDrawing" Target="../drawings/vmlDrawing4.vml" /><Relationship Id="rId6" Type="http://schemas.openxmlformats.org/officeDocument/2006/relationships/drawing" Target="../drawings/drawing7.xml" /><Relationship Id="rId7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U58"/>
  <sheetViews>
    <sheetView tabSelected="1" workbookViewId="0" topLeftCell="H1">
      <selection activeCell="O30" sqref="O30"/>
    </sheetView>
  </sheetViews>
  <sheetFormatPr defaultColWidth="9.00390625" defaultRowHeight="12.75"/>
  <cols>
    <col min="1" max="1" width="8.75390625" style="23" customWidth="1"/>
    <col min="2" max="2" width="10.00390625" style="9" customWidth="1"/>
    <col min="3" max="9" width="9.125" style="8" customWidth="1"/>
    <col min="10" max="14" width="9.125" style="4" customWidth="1"/>
    <col min="15" max="15" width="10.875" style="4" customWidth="1"/>
    <col min="16" max="16384" width="9.125" style="4" customWidth="1"/>
  </cols>
  <sheetData>
    <row r="1" spans="1:15" s="3" customFormat="1" ht="38.25">
      <c r="A1" s="21" t="s">
        <v>19</v>
      </c>
      <c r="B1" s="10" t="s">
        <v>27</v>
      </c>
      <c r="C1" s="1" t="s">
        <v>0</v>
      </c>
      <c r="D1" s="2" t="s">
        <v>1</v>
      </c>
      <c r="E1" s="2" t="s">
        <v>2</v>
      </c>
      <c r="F1" s="2" t="s">
        <v>22</v>
      </c>
      <c r="G1" s="2" t="s">
        <v>3</v>
      </c>
      <c r="H1" s="2" t="s">
        <v>4</v>
      </c>
      <c r="I1" s="2" t="s">
        <v>5</v>
      </c>
      <c r="O1" s="11" t="s">
        <v>18</v>
      </c>
    </row>
    <row r="2" spans="1:15" ht="12.75">
      <c r="A2" s="22">
        <v>37714</v>
      </c>
      <c r="B2" s="18"/>
      <c r="C2" s="5"/>
      <c r="D2" s="6"/>
      <c r="E2" s="6"/>
      <c r="F2" s="14"/>
      <c r="G2" s="6"/>
      <c r="H2" s="6"/>
      <c r="I2" s="6"/>
      <c r="K2" s="4" t="s">
        <v>16</v>
      </c>
      <c r="L2" s="8">
        <f>AVERAGE(B:B)</f>
        <v>16.178571428571427</v>
      </c>
      <c r="M2" s="13" t="s">
        <v>13</v>
      </c>
      <c r="O2" s="4" t="s">
        <v>6</v>
      </c>
    </row>
    <row r="3" spans="1:15" ht="12.75">
      <c r="A3" s="22">
        <v>37730</v>
      </c>
      <c r="B3" s="19">
        <v>16</v>
      </c>
      <c r="C3" s="5">
        <f aca="true" t="shared" si="0" ref="C3:C33">IF(ISBLANK(B3),NA(),F3+3*(SQRT(F3*(1+F3))))</f>
        <v>66.19179672030434</v>
      </c>
      <c r="D3" s="6">
        <f aca="true" t="shared" si="1" ref="D3:D33">IF(ISBLANK(B3),NA(),F3+2*(SQRT(F3*(1+F3))))</f>
        <v>49.52072162306003</v>
      </c>
      <c r="E3" s="6">
        <f aca="true" t="shared" si="2" ref="E3:E33">IF(ISBLANK(B3),NA(),F3+1*(SQRT(F3*(1+F3))))</f>
        <v>32.84964652581573</v>
      </c>
      <c r="F3" s="14">
        <f aca="true" ca="1" t="shared" si="3" ref="F3:F33">IF(ISBLANK(B3),NA(),IF(ROW(B3)&lt;$O$12,AVERAGE(OFFSET($B$2,0,0,$O$12-2)),AVERAGE(OFFSET($B$2,$O$12-2,0,COUNT($B$2:$B$10000)-$O$12+2))))</f>
        <v>16.178571428571427</v>
      </c>
      <c r="G3" s="6">
        <f aca="true" t="shared" si="4" ref="G3:G33">IF(ISBLANK(B3),NA(),IF(F3-1*((SQRT(F3*(1+F3))))&gt;0,+F3-1*((SQRT(F3*(1+F3)))),0))</f>
        <v>0</v>
      </c>
      <c r="H3" s="6">
        <f aca="true" t="shared" si="5" ref="H3:H33">IF(ISBLANK(B3),NA(),IF(F3-2*((SQRT(F3*(1+F3))))&gt;0,+F3-2*((SQRT(F3*(1+F3)))),0))</f>
        <v>0</v>
      </c>
      <c r="I3" s="6">
        <f aca="true" t="shared" si="6" ref="I3:I33">IF(ISBLANK(B3),NA(),IF(F3-3*(SQRT(F3*(1+F3)))&gt;0,+F3-3*(SQRT(F3*(1+F3))),0))</f>
        <v>0</v>
      </c>
      <c r="K3" s="4" t="s">
        <v>17</v>
      </c>
      <c r="L3" s="4">
        <f ca="1">SUM(OFFSET($B$2,$O$12-2,0,MIN(COUNT($B$2:$B$9999)-$O$12+2),1))-COUNT(OFFSET($B$2,$O$12-2,0,MIN(COUNT($B$2:$B$9999)-$O$12+2),1))</f>
        <v>0</v>
      </c>
      <c r="M3" s="4" t="s">
        <v>12</v>
      </c>
      <c r="O3" s="4" t="s">
        <v>26</v>
      </c>
    </row>
    <row r="4" spans="1:13" ht="12.75">
      <c r="A4" s="22">
        <v>37734</v>
      </c>
      <c r="B4" s="19">
        <v>4</v>
      </c>
      <c r="C4" s="5">
        <f t="shared" si="0"/>
        <v>66.19179672030434</v>
      </c>
      <c r="D4" s="6">
        <f t="shared" si="1"/>
        <v>49.52072162306003</v>
      </c>
      <c r="E4" s="6">
        <f t="shared" si="2"/>
        <v>32.84964652581573</v>
      </c>
      <c r="F4" s="14">
        <f ca="1" t="shared" si="3"/>
        <v>16.178571428571427</v>
      </c>
      <c r="G4" s="6">
        <f t="shared" si="4"/>
        <v>0</v>
      </c>
      <c r="H4" s="6">
        <f t="shared" si="5"/>
        <v>0</v>
      </c>
      <c r="I4" s="6">
        <f t="shared" si="6"/>
        <v>0</v>
      </c>
      <c r="K4" s="4" t="s">
        <v>15</v>
      </c>
      <c r="L4" s="4">
        <f ca="1">COUNTIF(OFFSET($B$2,$O$12-2,0,MIN(COUNT($B$2:$B$9999)-$O$12+2),1),"&gt;0")</f>
        <v>0</v>
      </c>
      <c r="M4" s="4" t="s">
        <v>14</v>
      </c>
    </row>
    <row r="5" spans="1:15" ht="12.75">
      <c r="A5" s="22">
        <v>37750</v>
      </c>
      <c r="B5" s="19">
        <v>16</v>
      </c>
      <c r="C5" s="5">
        <f t="shared" si="0"/>
        <v>66.19179672030434</v>
      </c>
      <c r="D5" s="6">
        <f t="shared" si="1"/>
        <v>49.52072162306003</v>
      </c>
      <c r="E5" s="6">
        <f t="shared" si="2"/>
        <v>32.84964652581573</v>
      </c>
      <c r="F5" s="14">
        <f ca="1" t="shared" si="3"/>
        <v>16.178571428571427</v>
      </c>
      <c r="G5" s="6">
        <f t="shared" si="4"/>
        <v>0</v>
      </c>
      <c r="H5" s="6">
        <f t="shared" si="5"/>
        <v>0</v>
      </c>
      <c r="I5" s="6">
        <f t="shared" si="6"/>
        <v>0</v>
      </c>
      <c r="O5" s="4" t="s">
        <v>7</v>
      </c>
    </row>
    <row r="6" spans="1:15" ht="12.75">
      <c r="A6" s="22">
        <v>37752</v>
      </c>
      <c r="B6" s="19">
        <v>2</v>
      </c>
      <c r="C6" s="5">
        <f t="shared" si="0"/>
        <v>66.19179672030434</v>
      </c>
      <c r="D6" s="6">
        <f t="shared" si="1"/>
        <v>49.52072162306003</v>
      </c>
      <c r="E6" s="6">
        <f t="shared" si="2"/>
        <v>32.84964652581573</v>
      </c>
      <c r="F6" s="14">
        <f ca="1" t="shared" si="3"/>
        <v>16.178571428571427</v>
      </c>
      <c r="G6" s="6">
        <f t="shared" si="4"/>
        <v>0</v>
      </c>
      <c r="H6" s="6">
        <f t="shared" si="5"/>
        <v>0</v>
      </c>
      <c r="I6" s="6">
        <f t="shared" si="6"/>
        <v>0</v>
      </c>
      <c r="O6" s="4" t="s">
        <v>11</v>
      </c>
    </row>
    <row r="7" spans="1:17" ht="12.75">
      <c r="A7" s="22">
        <v>37759</v>
      </c>
      <c r="B7" s="19">
        <v>7</v>
      </c>
      <c r="C7" s="5">
        <f t="shared" si="0"/>
        <v>66.19179672030434</v>
      </c>
      <c r="D7" s="6">
        <f t="shared" si="1"/>
        <v>49.52072162306003</v>
      </c>
      <c r="E7" s="6">
        <f t="shared" si="2"/>
        <v>32.84964652581573</v>
      </c>
      <c r="F7" s="14">
        <f ca="1" t="shared" si="3"/>
        <v>16.178571428571427</v>
      </c>
      <c r="G7" s="6">
        <f t="shared" si="4"/>
        <v>0</v>
      </c>
      <c r="H7" s="6">
        <f t="shared" si="5"/>
        <v>0</v>
      </c>
      <c r="I7" s="6">
        <f t="shared" si="6"/>
        <v>0</v>
      </c>
      <c r="O7" s="12" t="s">
        <v>9</v>
      </c>
      <c r="Q7" s="12" t="s">
        <v>10</v>
      </c>
    </row>
    <row r="8" spans="1:9" ht="12.75">
      <c r="A8" s="22">
        <v>37786</v>
      </c>
      <c r="B8" s="19">
        <v>27</v>
      </c>
      <c r="C8" s="5">
        <f t="shared" si="0"/>
        <v>66.19179672030434</v>
      </c>
      <c r="D8" s="6">
        <f t="shared" si="1"/>
        <v>49.52072162306003</v>
      </c>
      <c r="E8" s="6">
        <f t="shared" si="2"/>
        <v>32.84964652581573</v>
      </c>
      <c r="F8" s="14">
        <f ca="1" t="shared" si="3"/>
        <v>16.178571428571427</v>
      </c>
      <c r="G8" s="6">
        <f t="shared" si="4"/>
        <v>0</v>
      </c>
      <c r="H8" s="6">
        <f t="shared" si="5"/>
        <v>0</v>
      </c>
      <c r="I8" s="6">
        <f t="shared" si="6"/>
        <v>0</v>
      </c>
    </row>
    <row r="9" spans="1:15" ht="12.75">
      <c r="A9" s="22">
        <v>37797</v>
      </c>
      <c r="B9" s="19">
        <v>11</v>
      </c>
      <c r="C9" s="5">
        <f t="shared" si="0"/>
        <v>66.19179672030434</v>
      </c>
      <c r="D9" s="6">
        <f t="shared" si="1"/>
        <v>49.52072162306003</v>
      </c>
      <c r="E9" s="6">
        <f t="shared" si="2"/>
        <v>32.84964652581573</v>
      </c>
      <c r="F9" s="14">
        <f ca="1" t="shared" si="3"/>
        <v>16.178571428571427</v>
      </c>
      <c r="G9" s="6">
        <f t="shared" si="4"/>
        <v>0</v>
      </c>
      <c r="H9" s="6">
        <f t="shared" si="5"/>
        <v>0</v>
      </c>
      <c r="I9" s="6">
        <f t="shared" si="6"/>
        <v>0</v>
      </c>
      <c r="O9" s="15" t="s">
        <v>20</v>
      </c>
    </row>
    <row r="10" spans="1:21" ht="12.75">
      <c r="A10" s="22">
        <v>37810</v>
      </c>
      <c r="B10" s="19">
        <v>13</v>
      </c>
      <c r="C10" s="5">
        <f t="shared" si="0"/>
        <v>66.19179672030434</v>
      </c>
      <c r="D10" s="6">
        <f t="shared" si="1"/>
        <v>49.52072162306003</v>
      </c>
      <c r="E10" s="6">
        <f t="shared" si="2"/>
        <v>32.84964652581573</v>
      </c>
      <c r="F10" s="14">
        <f ca="1" t="shared" si="3"/>
        <v>16.178571428571427</v>
      </c>
      <c r="G10" s="6">
        <f t="shared" si="4"/>
        <v>0</v>
      </c>
      <c r="H10" s="6">
        <f t="shared" si="5"/>
        <v>0</v>
      </c>
      <c r="I10" s="6">
        <f t="shared" si="6"/>
        <v>0</v>
      </c>
      <c r="O10" s="16" t="s">
        <v>21</v>
      </c>
      <c r="S10"/>
      <c r="T10"/>
      <c r="U10"/>
    </row>
    <row r="11" spans="1:21" ht="12.75">
      <c r="A11" s="22">
        <v>37835</v>
      </c>
      <c r="B11" s="19">
        <v>25</v>
      </c>
      <c r="C11" s="5">
        <f t="shared" si="0"/>
        <v>66.19179672030434</v>
      </c>
      <c r="D11" s="6">
        <f t="shared" si="1"/>
        <v>49.52072162306003</v>
      </c>
      <c r="E11" s="6">
        <f t="shared" si="2"/>
        <v>32.84964652581573</v>
      </c>
      <c r="F11" s="14">
        <f ca="1" t="shared" si="3"/>
        <v>16.178571428571427</v>
      </c>
      <c r="G11" s="6">
        <f t="shared" si="4"/>
        <v>0</v>
      </c>
      <c r="H11" s="6">
        <f t="shared" si="5"/>
        <v>0</v>
      </c>
      <c r="I11" s="6">
        <f t="shared" si="6"/>
        <v>0</v>
      </c>
      <c r="O11" s="17" t="s">
        <v>8</v>
      </c>
      <c r="R11"/>
      <c r="S11"/>
      <c r="T11"/>
      <c r="U11"/>
    </row>
    <row r="12" spans="1:21" ht="13.5" thickBot="1">
      <c r="A12" s="22">
        <v>37837</v>
      </c>
      <c r="B12" s="19">
        <v>2</v>
      </c>
      <c r="C12" s="5">
        <f t="shared" si="0"/>
        <v>66.19179672030434</v>
      </c>
      <c r="D12" s="6">
        <f t="shared" si="1"/>
        <v>49.52072162306003</v>
      </c>
      <c r="E12" s="6">
        <f t="shared" si="2"/>
        <v>32.84964652581573</v>
      </c>
      <c r="F12" s="14">
        <f ca="1" t="shared" si="3"/>
        <v>16.178571428571427</v>
      </c>
      <c r="G12" s="6">
        <f t="shared" si="4"/>
        <v>0</v>
      </c>
      <c r="H12" s="6">
        <f t="shared" si="5"/>
        <v>0</v>
      </c>
      <c r="I12" s="6">
        <f t="shared" si="6"/>
        <v>0</v>
      </c>
      <c r="O12" s="7">
        <v>100</v>
      </c>
      <c r="R12"/>
      <c r="S12"/>
      <c r="T12"/>
      <c r="U12"/>
    </row>
    <row r="13" spans="1:21" ht="12.75">
      <c r="A13" s="22">
        <v>37844</v>
      </c>
      <c r="B13" s="19">
        <v>7</v>
      </c>
      <c r="C13" s="5">
        <f t="shared" si="0"/>
        <v>66.19179672030434</v>
      </c>
      <c r="D13" s="6">
        <f t="shared" si="1"/>
        <v>49.52072162306003</v>
      </c>
      <c r="E13" s="6">
        <f t="shared" si="2"/>
        <v>32.84964652581573</v>
      </c>
      <c r="F13" s="14">
        <f ca="1" t="shared" si="3"/>
        <v>16.178571428571427</v>
      </c>
      <c r="G13" s="6">
        <f t="shared" si="4"/>
        <v>0</v>
      </c>
      <c r="H13" s="6">
        <f t="shared" si="5"/>
        <v>0</v>
      </c>
      <c r="I13" s="6">
        <f t="shared" si="6"/>
        <v>0</v>
      </c>
      <c r="R13"/>
      <c r="S13"/>
      <c r="T13"/>
      <c r="U13"/>
    </row>
    <row r="14" spans="1:21" ht="12.75">
      <c r="A14" s="22">
        <v>37870</v>
      </c>
      <c r="B14" s="19">
        <v>26</v>
      </c>
      <c r="C14" s="5">
        <f t="shared" si="0"/>
        <v>66.19179672030434</v>
      </c>
      <c r="D14" s="6">
        <f t="shared" si="1"/>
        <v>49.52072162306003</v>
      </c>
      <c r="E14" s="6">
        <f t="shared" si="2"/>
        <v>32.84964652581573</v>
      </c>
      <c r="F14" s="14">
        <f ca="1" t="shared" si="3"/>
        <v>16.178571428571427</v>
      </c>
      <c r="G14" s="6">
        <f t="shared" si="4"/>
        <v>0</v>
      </c>
      <c r="H14" s="6">
        <f t="shared" si="5"/>
        <v>0</v>
      </c>
      <c r="I14" s="6">
        <f t="shared" si="6"/>
        <v>0</v>
      </c>
      <c r="O14" s="20" t="s">
        <v>23</v>
      </c>
      <c r="R14"/>
      <c r="S14"/>
      <c r="T14"/>
      <c r="U14"/>
    </row>
    <row r="15" spans="1:21" ht="12.75">
      <c r="A15" s="22">
        <v>37894</v>
      </c>
      <c r="B15" s="19">
        <v>24</v>
      </c>
      <c r="C15" s="5">
        <f t="shared" si="0"/>
        <v>66.19179672030434</v>
      </c>
      <c r="D15" s="6">
        <f t="shared" si="1"/>
        <v>49.52072162306003</v>
      </c>
      <c r="E15" s="6">
        <f t="shared" si="2"/>
        <v>32.84964652581573</v>
      </c>
      <c r="F15" s="14">
        <f ca="1" t="shared" si="3"/>
        <v>16.178571428571427</v>
      </c>
      <c r="G15" s="6">
        <f t="shared" si="4"/>
        <v>0</v>
      </c>
      <c r="H15" s="6">
        <f t="shared" si="5"/>
        <v>0</v>
      </c>
      <c r="I15" s="6">
        <f t="shared" si="6"/>
        <v>0</v>
      </c>
      <c r="O15" s="4" t="s">
        <v>24</v>
      </c>
      <c r="R15"/>
      <c r="S15"/>
      <c r="T15"/>
      <c r="U15"/>
    </row>
    <row r="16" spans="1:21" ht="12.75">
      <c r="A16" s="22">
        <v>37900</v>
      </c>
      <c r="B16" s="19">
        <v>6</v>
      </c>
      <c r="C16" s="5">
        <f t="shared" si="0"/>
        <v>66.19179672030434</v>
      </c>
      <c r="D16" s="6">
        <f t="shared" si="1"/>
        <v>49.52072162306003</v>
      </c>
      <c r="E16" s="6">
        <f t="shared" si="2"/>
        <v>32.84964652581573</v>
      </c>
      <c r="F16" s="14">
        <f ca="1" t="shared" si="3"/>
        <v>16.178571428571427</v>
      </c>
      <c r="G16" s="6">
        <f t="shared" si="4"/>
        <v>0</v>
      </c>
      <c r="H16" s="6">
        <f t="shared" si="5"/>
        <v>0</v>
      </c>
      <c r="I16" s="6">
        <f t="shared" si="6"/>
        <v>0</v>
      </c>
      <c r="O16" s="4" t="s">
        <v>25</v>
      </c>
      <c r="R16"/>
      <c r="S16"/>
      <c r="T16"/>
      <c r="U16"/>
    </row>
    <row r="17" spans="1:21" ht="12.75">
      <c r="A17" s="22">
        <v>37900</v>
      </c>
      <c r="B17" s="19">
        <v>0</v>
      </c>
      <c r="C17" s="5">
        <f t="shared" si="0"/>
        <v>66.19179672030434</v>
      </c>
      <c r="D17" s="6">
        <f t="shared" si="1"/>
        <v>49.52072162306003</v>
      </c>
      <c r="E17" s="6">
        <f t="shared" si="2"/>
        <v>32.84964652581573</v>
      </c>
      <c r="F17" s="14">
        <f ca="1" t="shared" si="3"/>
        <v>16.178571428571427</v>
      </c>
      <c r="G17" s="6">
        <f t="shared" si="4"/>
        <v>0</v>
      </c>
      <c r="H17" s="6">
        <f t="shared" si="5"/>
        <v>0</v>
      </c>
      <c r="I17" s="6">
        <f t="shared" si="6"/>
        <v>0</v>
      </c>
      <c r="R17"/>
      <c r="S17"/>
      <c r="T17"/>
      <c r="U17"/>
    </row>
    <row r="18" spans="1:21" ht="12.75">
      <c r="A18" s="22">
        <v>37908</v>
      </c>
      <c r="B18" s="19">
        <v>8</v>
      </c>
      <c r="C18" s="5">
        <f t="shared" si="0"/>
        <v>66.19179672030434</v>
      </c>
      <c r="D18" s="6">
        <f t="shared" si="1"/>
        <v>49.52072162306003</v>
      </c>
      <c r="E18" s="6">
        <f t="shared" si="2"/>
        <v>32.84964652581573</v>
      </c>
      <c r="F18" s="14">
        <f ca="1" t="shared" si="3"/>
        <v>16.178571428571427</v>
      </c>
      <c r="G18" s="6">
        <f t="shared" si="4"/>
        <v>0</v>
      </c>
      <c r="H18" s="6">
        <f t="shared" si="5"/>
        <v>0</v>
      </c>
      <c r="I18" s="6">
        <f t="shared" si="6"/>
        <v>0</v>
      </c>
      <c r="R18"/>
      <c r="S18"/>
      <c r="T18"/>
      <c r="U18"/>
    </row>
    <row r="19" spans="1:21" ht="12.75">
      <c r="A19" s="22">
        <v>37909</v>
      </c>
      <c r="B19" s="19">
        <v>1</v>
      </c>
      <c r="C19" s="5">
        <f t="shared" si="0"/>
        <v>66.19179672030434</v>
      </c>
      <c r="D19" s="6">
        <f t="shared" si="1"/>
        <v>49.52072162306003</v>
      </c>
      <c r="E19" s="6">
        <f t="shared" si="2"/>
        <v>32.84964652581573</v>
      </c>
      <c r="F19" s="14">
        <f ca="1" t="shared" si="3"/>
        <v>16.178571428571427</v>
      </c>
      <c r="G19" s="6">
        <f t="shared" si="4"/>
        <v>0</v>
      </c>
      <c r="H19" s="6">
        <f t="shared" si="5"/>
        <v>0</v>
      </c>
      <c r="I19" s="6">
        <f t="shared" si="6"/>
        <v>0</v>
      </c>
      <c r="R19"/>
      <c r="S19"/>
      <c r="T19"/>
      <c r="U19"/>
    </row>
    <row r="20" spans="1:21" ht="12.75">
      <c r="A20" s="22">
        <v>37914</v>
      </c>
      <c r="B20" s="19">
        <v>5</v>
      </c>
      <c r="C20" s="5">
        <f t="shared" si="0"/>
        <v>66.19179672030434</v>
      </c>
      <c r="D20" s="6">
        <f t="shared" si="1"/>
        <v>49.52072162306003</v>
      </c>
      <c r="E20" s="6">
        <f t="shared" si="2"/>
        <v>32.84964652581573</v>
      </c>
      <c r="F20" s="14">
        <f ca="1" t="shared" si="3"/>
        <v>16.178571428571427</v>
      </c>
      <c r="G20" s="6">
        <f t="shared" si="4"/>
        <v>0</v>
      </c>
      <c r="H20" s="6">
        <f t="shared" si="5"/>
        <v>0</v>
      </c>
      <c r="I20" s="6">
        <f t="shared" si="6"/>
        <v>0</v>
      </c>
      <c r="R20"/>
      <c r="S20"/>
      <c r="T20"/>
      <c r="U20"/>
    </row>
    <row r="21" spans="1:21" ht="12.75">
      <c r="A21" s="22">
        <v>37916</v>
      </c>
      <c r="B21" s="19">
        <v>2</v>
      </c>
      <c r="C21" s="5">
        <f t="shared" si="0"/>
        <v>66.19179672030434</v>
      </c>
      <c r="D21" s="6">
        <f t="shared" si="1"/>
        <v>49.52072162306003</v>
      </c>
      <c r="E21" s="6">
        <f t="shared" si="2"/>
        <v>32.84964652581573</v>
      </c>
      <c r="F21" s="14">
        <f ca="1" t="shared" si="3"/>
        <v>16.178571428571427</v>
      </c>
      <c r="G21" s="6">
        <f t="shared" si="4"/>
        <v>0</v>
      </c>
      <c r="H21" s="6">
        <f t="shared" si="5"/>
        <v>0</v>
      </c>
      <c r="I21" s="6">
        <f t="shared" si="6"/>
        <v>0</v>
      </c>
      <c r="R21"/>
      <c r="S21"/>
      <c r="T21"/>
      <c r="U21"/>
    </row>
    <row r="22" spans="1:21" ht="12.75">
      <c r="A22" s="22">
        <v>37921</v>
      </c>
      <c r="B22" s="19">
        <v>5</v>
      </c>
      <c r="C22" s="5">
        <f t="shared" si="0"/>
        <v>66.19179672030434</v>
      </c>
      <c r="D22" s="6">
        <f t="shared" si="1"/>
        <v>49.52072162306003</v>
      </c>
      <c r="E22" s="6">
        <f t="shared" si="2"/>
        <v>32.84964652581573</v>
      </c>
      <c r="F22" s="14">
        <f ca="1" t="shared" si="3"/>
        <v>16.178571428571427</v>
      </c>
      <c r="G22" s="6">
        <f t="shared" si="4"/>
        <v>0</v>
      </c>
      <c r="H22" s="6">
        <f t="shared" si="5"/>
        <v>0</v>
      </c>
      <c r="I22" s="6">
        <f t="shared" si="6"/>
        <v>0</v>
      </c>
      <c r="R22"/>
      <c r="S22"/>
      <c r="T22"/>
      <c r="U22"/>
    </row>
    <row r="23" spans="1:21" ht="12.75">
      <c r="A23" s="22">
        <v>37926</v>
      </c>
      <c r="B23" s="19">
        <v>5</v>
      </c>
      <c r="C23" s="5">
        <f t="shared" si="0"/>
        <v>66.19179672030434</v>
      </c>
      <c r="D23" s="6">
        <f t="shared" si="1"/>
        <v>49.52072162306003</v>
      </c>
      <c r="E23" s="6">
        <f t="shared" si="2"/>
        <v>32.84964652581573</v>
      </c>
      <c r="F23" s="14">
        <f ca="1" t="shared" si="3"/>
        <v>16.178571428571427</v>
      </c>
      <c r="G23" s="6">
        <f t="shared" si="4"/>
        <v>0</v>
      </c>
      <c r="H23" s="6">
        <f t="shared" si="5"/>
        <v>0</v>
      </c>
      <c r="I23" s="6">
        <f t="shared" si="6"/>
        <v>0</v>
      </c>
      <c r="R23"/>
      <c r="S23"/>
      <c r="T23"/>
      <c r="U23"/>
    </row>
    <row r="24" spans="1:21" ht="12.75">
      <c r="A24" s="22">
        <v>37928</v>
      </c>
      <c r="B24" s="19">
        <v>2</v>
      </c>
      <c r="C24" s="5">
        <f t="shared" si="0"/>
        <v>66.19179672030434</v>
      </c>
      <c r="D24" s="6">
        <f t="shared" si="1"/>
        <v>49.52072162306003</v>
      </c>
      <c r="E24" s="6">
        <f t="shared" si="2"/>
        <v>32.84964652581573</v>
      </c>
      <c r="F24" s="14">
        <f ca="1" t="shared" si="3"/>
        <v>16.178571428571427</v>
      </c>
      <c r="G24" s="6">
        <f t="shared" si="4"/>
        <v>0</v>
      </c>
      <c r="H24" s="6">
        <f t="shared" si="5"/>
        <v>0</v>
      </c>
      <c r="I24" s="6">
        <f t="shared" si="6"/>
        <v>0</v>
      </c>
      <c r="R24"/>
      <c r="S24"/>
      <c r="T24"/>
      <c r="U24"/>
    </row>
    <row r="25" spans="1:21" ht="12.75">
      <c r="A25" s="22">
        <v>37953</v>
      </c>
      <c r="B25" s="19">
        <v>25</v>
      </c>
      <c r="C25" s="5">
        <f t="shared" si="0"/>
        <v>66.19179672030434</v>
      </c>
      <c r="D25" s="6">
        <f t="shared" si="1"/>
        <v>49.52072162306003</v>
      </c>
      <c r="E25" s="6">
        <f t="shared" si="2"/>
        <v>32.84964652581573</v>
      </c>
      <c r="F25" s="14">
        <f ca="1" t="shared" si="3"/>
        <v>16.178571428571427</v>
      </c>
      <c r="G25" s="6">
        <f t="shared" si="4"/>
        <v>0</v>
      </c>
      <c r="H25" s="6">
        <f t="shared" si="5"/>
        <v>0</v>
      </c>
      <c r="I25" s="6">
        <f t="shared" si="6"/>
        <v>0</v>
      </c>
      <c r="R25"/>
      <c r="S25"/>
      <c r="T25"/>
      <c r="U25"/>
    </row>
    <row r="26" spans="1:21" ht="12.75">
      <c r="A26" s="22">
        <v>37954</v>
      </c>
      <c r="B26" s="19">
        <v>1</v>
      </c>
      <c r="C26" s="5">
        <f t="shared" si="0"/>
        <v>66.19179672030434</v>
      </c>
      <c r="D26" s="6">
        <f t="shared" si="1"/>
        <v>49.52072162306003</v>
      </c>
      <c r="E26" s="6">
        <f t="shared" si="2"/>
        <v>32.84964652581573</v>
      </c>
      <c r="F26" s="14">
        <f ca="1" t="shared" si="3"/>
        <v>16.178571428571427</v>
      </c>
      <c r="G26" s="6">
        <f t="shared" si="4"/>
        <v>0</v>
      </c>
      <c r="H26" s="6">
        <f t="shared" si="5"/>
        <v>0</v>
      </c>
      <c r="I26" s="6">
        <f t="shared" si="6"/>
        <v>0</v>
      </c>
      <c r="R26"/>
      <c r="S26"/>
      <c r="T26"/>
      <c r="U26"/>
    </row>
    <row r="27" spans="1:21" ht="12.75">
      <c r="A27" s="22">
        <v>37967</v>
      </c>
      <c r="B27" s="19">
        <v>13</v>
      </c>
      <c r="C27" s="5">
        <f t="shared" si="0"/>
        <v>66.19179672030434</v>
      </c>
      <c r="D27" s="6">
        <f t="shared" si="1"/>
        <v>49.52072162306003</v>
      </c>
      <c r="E27" s="6">
        <f t="shared" si="2"/>
        <v>32.84964652581573</v>
      </c>
      <c r="F27" s="14">
        <f ca="1" t="shared" si="3"/>
        <v>16.178571428571427</v>
      </c>
      <c r="G27" s="6">
        <f t="shared" si="4"/>
        <v>0</v>
      </c>
      <c r="H27" s="6">
        <f t="shared" si="5"/>
        <v>0</v>
      </c>
      <c r="I27" s="6">
        <f t="shared" si="6"/>
        <v>0</v>
      </c>
      <c r="R27"/>
      <c r="S27"/>
      <c r="T27"/>
      <c r="U27"/>
    </row>
    <row r="28" spans="1:21" ht="12.75">
      <c r="A28" s="22">
        <v>37968</v>
      </c>
      <c r="B28" s="19">
        <v>1</v>
      </c>
      <c r="C28" s="5">
        <f t="shared" si="0"/>
        <v>66.19179672030434</v>
      </c>
      <c r="D28" s="6">
        <f t="shared" si="1"/>
        <v>49.52072162306003</v>
      </c>
      <c r="E28" s="6">
        <f t="shared" si="2"/>
        <v>32.84964652581573</v>
      </c>
      <c r="F28" s="14">
        <f ca="1" t="shared" si="3"/>
        <v>16.178571428571427</v>
      </c>
      <c r="G28" s="6">
        <f t="shared" si="4"/>
        <v>0</v>
      </c>
      <c r="H28" s="6">
        <f t="shared" si="5"/>
        <v>0</v>
      </c>
      <c r="I28" s="6">
        <f t="shared" si="6"/>
        <v>0</v>
      </c>
      <c r="R28"/>
      <c r="S28"/>
      <c r="T28"/>
      <c r="U28"/>
    </row>
    <row r="29" spans="1:21" ht="12.75">
      <c r="A29" s="22">
        <v>37981</v>
      </c>
      <c r="B29" s="19">
        <v>13</v>
      </c>
      <c r="C29" s="5">
        <f t="shared" si="0"/>
        <v>66.19179672030434</v>
      </c>
      <c r="D29" s="6">
        <f t="shared" si="1"/>
        <v>49.52072162306003</v>
      </c>
      <c r="E29" s="6">
        <f t="shared" si="2"/>
        <v>32.84964652581573</v>
      </c>
      <c r="F29" s="14">
        <f ca="1" t="shared" si="3"/>
        <v>16.178571428571427</v>
      </c>
      <c r="G29" s="6">
        <f t="shared" si="4"/>
        <v>0</v>
      </c>
      <c r="H29" s="6">
        <f t="shared" si="5"/>
        <v>0</v>
      </c>
      <c r="I29" s="6">
        <f t="shared" si="6"/>
        <v>0</v>
      </c>
      <c r="R29"/>
      <c r="S29"/>
      <c r="T29"/>
      <c r="U29"/>
    </row>
    <row r="30" spans="1:18" ht="12.75">
      <c r="A30" s="22">
        <v>38009</v>
      </c>
      <c r="B30" s="19">
        <v>28</v>
      </c>
      <c r="C30" s="5">
        <f t="shared" si="0"/>
        <v>66.19179672030434</v>
      </c>
      <c r="D30" s="6">
        <f t="shared" si="1"/>
        <v>49.52072162306003</v>
      </c>
      <c r="E30" s="6">
        <f t="shared" si="2"/>
        <v>32.84964652581573</v>
      </c>
      <c r="F30" s="14">
        <f ca="1" t="shared" si="3"/>
        <v>16.178571428571427</v>
      </c>
      <c r="G30" s="6">
        <f t="shared" si="4"/>
        <v>0</v>
      </c>
      <c r="H30" s="6">
        <f t="shared" si="5"/>
        <v>0</v>
      </c>
      <c r="I30" s="6">
        <f t="shared" si="6"/>
        <v>0</v>
      </c>
      <c r="R30"/>
    </row>
    <row r="31" spans="1:18" ht="12.75">
      <c r="A31" s="22">
        <v>38013</v>
      </c>
      <c r="B31" s="19">
        <v>4</v>
      </c>
      <c r="C31" s="5">
        <f t="shared" si="0"/>
        <v>66.19179672030434</v>
      </c>
      <c r="D31" s="6">
        <f t="shared" si="1"/>
        <v>49.52072162306003</v>
      </c>
      <c r="E31" s="6">
        <f t="shared" si="2"/>
        <v>32.84964652581573</v>
      </c>
      <c r="F31" s="14">
        <f ca="1" t="shared" si="3"/>
        <v>16.178571428571427</v>
      </c>
      <c r="G31" s="6">
        <f t="shared" si="4"/>
        <v>0</v>
      </c>
      <c r="H31" s="6">
        <f t="shared" si="5"/>
        <v>0</v>
      </c>
      <c r="I31" s="6">
        <f t="shared" si="6"/>
        <v>0</v>
      </c>
      <c r="R31"/>
    </row>
    <row r="32" spans="1:18" ht="12.75">
      <c r="A32" s="22">
        <v>38079</v>
      </c>
      <c r="B32" s="19">
        <v>66</v>
      </c>
      <c r="C32" s="5">
        <f t="shared" si="0"/>
        <v>66.19179672030434</v>
      </c>
      <c r="D32" s="6">
        <f t="shared" si="1"/>
        <v>49.52072162306003</v>
      </c>
      <c r="E32" s="6">
        <f t="shared" si="2"/>
        <v>32.84964652581573</v>
      </c>
      <c r="F32" s="14">
        <f ca="1" t="shared" si="3"/>
        <v>16.178571428571427</v>
      </c>
      <c r="G32" s="6">
        <f t="shared" si="4"/>
        <v>0</v>
      </c>
      <c r="H32" s="6">
        <f t="shared" si="5"/>
        <v>0</v>
      </c>
      <c r="I32" s="6">
        <f t="shared" si="6"/>
        <v>0</v>
      </c>
      <c r="R32"/>
    </row>
    <row r="33" spans="1:18" ht="12.75">
      <c r="A33" s="22">
        <v>38080</v>
      </c>
      <c r="B33" s="19">
        <v>1</v>
      </c>
      <c r="C33" s="5">
        <f t="shared" si="0"/>
        <v>66.19179672030434</v>
      </c>
      <c r="D33" s="6">
        <f t="shared" si="1"/>
        <v>49.52072162306003</v>
      </c>
      <c r="E33" s="6">
        <f t="shared" si="2"/>
        <v>32.84964652581573</v>
      </c>
      <c r="F33" s="14">
        <f ca="1" t="shared" si="3"/>
        <v>16.178571428571427</v>
      </c>
      <c r="G33" s="6">
        <f t="shared" si="4"/>
        <v>0</v>
      </c>
      <c r="H33" s="6">
        <f t="shared" si="5"/>
        <v>0</v>
      </c>
      <c r="I33" s="6">
        <f t="shared" si="6"/>
        <v>0</v>
      </c>
      <c r="R33"/>
    </row>
    <row r="34" spans="1:18" ht="12.75">
      <c r="A34" s="22">
        <v>38094</v>
      </c>
      <c r="B34" s="19">
        <v>14</v>
      </c>
      <c r="C34" s="5">
        <f aca="true" t="shared" si="7" ref="C34:C51">IF(ISBLANK(B34),NA(),F34+3*(SQRT(F34*(1+F34))))</f>
        <v>66.19179672030434</v>
      </c>
      <c r="D34" s="6">
        <f aca="true" t="shared" si="8" ref="D34:D51">IF(ISBLANK(B34),NA(),F34+2*(SQRT(F34*(1+F34))))</f>
        <v>49.52072162306003</v>
      </c>
      <c r="E34" s="6">
        <f aca="true" t="shared" si="9" ref="E34:E51">IF(ISBLANK(B34),NA(),F34+1*(SQRT(F34*(1+F34))))</f>
        <v>32.84964652581573</v>
      </c>
      <c r="F34" s="14">
        <f aca="true" ca="1" t="shared" si="10" ref="F34:F51">IF(ISBLANK(B34),NA(),IF(ROW(B34)&lt;$O$12,AVERAGE(OFFSET($B$2,0,0,$O$12-2)),AVERAGE(OFFSET($B$2,$O$12-2,0,COUNT($B$2:$B$10000)-$O$12+2))))</f>
        <v>16.178571428571427</v>
      </c>
      <c r="G34" s="6">
        <f aca="true" t="shared" si="11" ref="G34:G51">IF(ISBLANK(B34),NA(),IF(F34-1*((SQRT(F34*(1+F34))))&gt;0,+F34-1*((SQRT(F34*(1+F34)))),0))</f>
        <v>0</v>
      </c>
      <c r="H34" s="6">
        <f aca="true" t="shared" si="12" ref="H34:H51">IF(ISBLANK(B34),NA(),IF(F34-2*((SQRT(F34*(1+F34))))&gt;0,+F34-2*((SQRT(F34*(1+F34)))),0))</f>
        <v>0</v>
      </c>
      <c r="I34" s="6">
        <f aca="true" t="shared" si="13" ref="I34:I51">IF(ISBLANK(B34),NA(),IF(F34-3*(SQRT(F34*(1+F34)))&gt;0,+F34-3*(SQRT(F34*(1+F34))),0))</f>
        <v>0</v>
      </c>
      <c r="R34"/>
    </row>
    <row r="35" spans="1:18" ht="12.75">
      <c r="A35" s="22">
        <v>38101</v>
      </c>
      <c r="B35" s="19">
        <v>7</v>
      </c>
      <c r="C35" s="5">
        <f t="shared" si="7"/>
        <v>66.19179672030434</v>
      </c>
      <c r="D35" s="6">
        <f t="shared" si="8"/>
        <v>49.52072162306003</v>
      </c>
      <c r="E35" s="6">
        <f t="shared" si="9"/>
        <v>32.84964652581573</v>
      </c>
      <c r="F35" s="14">
        <f ca="1" t="shared" si="10"/>
        <v>16.178571428571427</v>
      </c>
      <c r="G35" s="6">
        <f t="shared" si="11"/>
        <v>0</v>
      </c>
      <c r="H35" s="6">
        <f t="shared" si="12"/>
        <v>0</v>
      </c>
      <c r="I35" s="6">
        <f t="shared" si="13"/>
        <v>0</v>
      </c>
      <c r="R35"/>
    </row>
    <row r="36" spans="1:18" ht="12.75">
      <c r="A36" s="22">
        <v>38136</v>
      </c>
      <c r="B36" s="19">
        <v>35</v>
      </c>
      <c r="C36" s="5">
        <f t="shared" si="7"/>
        <v>66.19179672030434</v>
      </c>
      <c r="D36" s="6">
        <f t="shared" si="8"/>
        <v>49.52072162306003</v>
      </c>
      <c r="E36" s="6">
        <f t="shared" si="9"/>
        <v>32.84964652581573</v>
      </c>
      <c r="F36" s="14">
        <f ca="1" t="shared" si="10"/>
        <v>16.178571428571427</v>
      </c>
      <c r="G36" s="6">
        <f t="shared" si="11"/>
        <v>0</v>
      </c>
      <c r="H36" s="6">
        <f t="shared" si="12"/>
        <v>0</v>
      </c>
      <c r="I36" s="6">
        <f t="shared" si="13"/>
        <v>0</v>
      </c>
      <c r="R36"/>
    </row>
    <row r="37" spans="1:18" ht="12.75">
      <c r="A37" s="22">
        <v>38143</v>
      </c>
      <c r="B37" s="19">
        <v>7</v>
      </c>
      <c r="C37" s="5">
        <f t="shared" si="7"/>
        <v>66.19179672030434</v>
      </c>
      <c r="D37" s="6">
        <f t="shared" si="8"/>
        <v>49.52072162306003</v>
      </c>
      <c r="E37" s="6">
        <f t="shared" si="9"/>
        <v>32.84964652581573</v>
      </c>
      <c r="F37" s="14">
        <f ca="1" t="shared" si="10"/>
        <v>16.178571428571427</v>
      </c>
      <c r="G37" s="6">
        <f t="shared" si="11"/>
        <v>0</v>
      </c>
      <c r="H37" s="6">
        <f t="shared" si="12"/>
        <v>0</v>
      </c>
      <c r="I37" s="6">
        <f t="shared" si="13"/>
        <v>0</v>
      </c>
      <c r="R37"/>
    </row>
    <row r="38" spans="1:18" ht="12.75">
      <c r="A38" s="22">
        <v>38144</v>
      </c>
      <c r="B38" s="19">
        <v>1</v>
      </c>
      <c r="C38" s="5">
        <f t="shared" si="7"/>
        <v>66.19179672030434</v>
      </c>
      <c r="D38" s="6">
        <f t="shared" si="8"/>
        <v>49.52072162306003</v>
      </c>
      <c r="E38" s="6">
        <f t="shared" si="9"/>
        <v>32.84964652581573</v>
      </c>
      <c r="F38" s="14">
        <f ca="1" t="shared" si="10"/>
        <v>16.178571428571427</v>
      </c>
      <c r="G38" s="6">
        <f t="shared" si="11"/>
        <v>0</v>
      </c>
      <c r="H38" s="6">
        <f t="shared" si="12"/>
        <v>0</v>
      </c>
      <c r="I38" s="6">
        <f t="shared" si="13"/>
        <v>0</v>
      </c>
      <c r="R38"/>
    </row>
    <row r="39" spans="1:18" ht="12.75">
      <c r="A39" s="22">
        <v>38189</v>
      </c>
      <c r="B39" s="19">
        <v>45</v>
      </c>
      <c r="C39" s="5">
        <f t="shared" si="7"/>
        <v>66.19179672030434</v>
      </c>
      <c r="D39" s="6">
        <f t="shared" si="8"/>
        <v>49.52072162306003</v>
      </c>
      <c r="E39" s="6">
        <f t="shared" si="9"/>
        <v>32.84964652581573</v>
      </c>
      <c r="F39" s="14">
        <f ca="1" t="shared" si="10"/>
        <v>16.178571428571427</v>
      </c>
      <c r="G39" s="6">
        <f t="shared" si="11"/>
        <v>0</v>
      </c>
      <c r="H39" s="6">
        <f t="shared" si="12"/>
        <v>0</v>
      </c>
      <c r="I39" s="6">
        <f t="shared" si="13"/>
        <v>0</v>
      </c>
      <c r="R39"/>
    </row>
    <row r="40" spans="1:18" ht="12.75">
      <c r="A40" s="22">
        <v>38190</v>
      </c>
      <c r="B40" s="19">
        <v>1</v>
      </c>
      <c r="C40" s="5">
        <f t="shared" si="7"/>
        <v>66.19179672030434</v>
      </c>
      <c r="D40" s="6">
        <f t="shared" si="8"/>
        <v>49.52072162306003</v>
      </c>
      <c r="E40" s="6">
        <f t="shared" si="9"/>
        <v>32.84964652581573</v>
      </c>
      <c r="F40" s="14">
        <f ca="1" t="shared" si="10"/>
        <v>16.178571428571427</v>
      </c>
      <c r="G40" s="6">
        <f t="shared" si="11"/>
        <v>0</v>
      </c>
      <c r="H40" s="6">
        <f t="shared" si="12"/>
        <v>0</v>
      </c>
      <c r="I40" s="6">
        <f t="shared" si="13"/>
        <v>0</v>
      </c>
      <c r="R40"/>
    </row>
    <row r="41" spans="1:18" ht="12.75">
      <c r="A41" s="22">
        <v>38196</v>
      </c>
      <c r="B41" s="19">
        <v>6</v>
      </c>
      <c r="C41" s="5">
        <f t="shared" si="7"/>
        <v>66.19179672030434</v>
      </c>
      <c r="D41" s="6">
        <f t="shared" si="8"/>
        <v>49.52072162306003</v>
      </c>
      <c r="E41" s="6">
        <f t="shared" si="9"/>
        <v>32.84964652581573</v>
      </c>
      <c r="F41" s="14">
        <f ca="1" t="shared" si="10"/>
        <v>16.178571428571427</v>
      </c>
      <c r="G41" s="6">
        <f t="shared" si="11"/>
        <v>0</v>
      </c>
      <c r="H41" s="6">
        <f t="shared" si="12"/>
        <v>0</v>
      </c>
      <c r="I41" s="6">
        <f t="shared" si="13"/>
        <v>0</v>
      </c>
      <c r="R41"/>
    </row>
    <row r="42" spans="1:18" ht="12.75">
      <c r="A42" s="22">
        <v>38237</v>
      </c>
      <c r="B42" s="19">
        <v>41</v>
      </c>
      <c r="C42" s="5">
        <f t="shared" si="7"/>
        <v>66.19179672030434</v>
      </c>
      <c r="D42" s="6">
        <f t="shared" si="8"/>
        <v>49.52072162306003</v>
      </c>
      <c r="E42" s="6">
        <f t="shared" si="9"/>
        <v>32.84964652581573</v>
      </c>
      <c r="F42" s="14">
        <f ca="1" t="shared" si="10"/>
        <v>16.178571428571427</v>
      </c>
      <c r="G42" s="6">
        <f t="shared" si="11"/>
        <v>0</v>
      </c>
      <c r="H42" s="6">
        <f t="shared" si="12"/>
        <v>0</v>
      </c>
      <c r="I42" s="6">
        <f t="shared" si="13"/>
        <v>0</v>
      </c>
      <c r="R42"/>
    </row>
    <row r="43" spans="1:18" ht="12.75">
      <c r="A43" s="22">
        <v>38238</v>
      </c>
      <c r="B43" s="19">
        <v>1</v>
      </c>
      <c r="C43" s="5">
        <f t="shared" si="7"/>
        <v>66.19179672030434</v>
      </c>
      <c r="D43" s="6">
        <f t="shared" si="8"/>
        <v>49.52072162306003</v>
      </c>
      <c r="E43" s="6">
        <f t="shared" si="9"/>
        <v>32.84964652581573</v>
      </c>
      <c r="F43" s="14">
        <f ca="1" t="shared" si="10"/>
        <v>16.178571428571427</v>
      </c>
      <c r="G43" s="6">
        <f t="shared" si="11"/>
        <v>0</v>
      </c>
      <c r="H43" s="6">
        <f t="shared" si="12"/>
        <v>0</v>
      </c>
      <c r="I43" s="6">
        <f t="shared" si="13"/>
        <v>0</v>
      </c>
      <c r="R43"/>
    </row>
    <row r="44" spans="1:18" ht="12.75">
      <c r="A44" s="22">
        <v>38280</v>
      </c>
      <c r="B44" s="19">
        <v>42</v>
      </c>
      <c r="C44" s="5">
        <f t="shared" si="7"/>
        <v>66.19179672030434</v>
      </c>
      <c r="D44" s="6">
        <f t="shared" si="8"/>
        <v>49.52072162306003</v>
      </c>
      <c r="E44" s="6">
        <f t="shared" si="9"/>
        <v>32.84964652581573</v>
      </c>
      <c r="F44" s="14">
        <f ca="1" t="shared" si="10"/>
        <v>16.178571428571427</v>
      </c>
      <c r="G44" s="6">
        <f t="shared" si="11"/>
        <v>0</v>
      </c>
      <c r="H44" s="6">
        <f t="shared" si="12"/>
        <v>0</v>
      </c>
      <c r="I44" s="6">
        <f t="shared" si="13"/>
        <v>0</v>
      </c>
      <c r="R44"/>
    </row>
    <row r="45" spans="1:18" ht="12.75">
      <c r="A45" s="22">
        <v>38316</v>
      </c>
      <c r="B45" s="19">
        <v>36</v>
      </c>
      <c r="C45" s="5">
        <f t="shared" si="7"/>
        <v>66.19179672030434</v>
      </c>
      <c r="D45" s="6">
        <f t="shared" si="8"/>
        <v>49.52072162306003</v>
      </c>
      <c r="E45" s="6">
        <f t="shared" si="9"/>
        <v>32.84964652581573</v>
      </c>
      <c r="F45" s="14">
        <f ca="1" t="shared" si="10"/>
        <v>16.178571428571427</v>
      </c>
      <c r="G45" s="6">
        <f t="shared" si="11"/>
        <v>0</v>
      </c>
      <c r="H45" s="6">
        <f t="shared" si="12"/>
        <v>0</v>
      </c>
      <c r="I45" s="6">
        <f t="shared" si="13"/>
        <v>0</v>
      </c>
      <c r="R45"/>
    </row>
    <row r="46" spans="1:18" ht="12.75">
      <c r="A46" s="22">
        <v>38349</v>
      </c>
      <c r="B46" s="19">
        <v>33</v>
      </c>
      <c r="C46" s="5">
        <f t="shared" si="7"/>
        <v>66.19179672030434</v>
      </c>
      <c r="D46" s="6">
        <f t="shared" si="8"/>
        <v>49.52072162306003</v>
      </c>
      <c r="E46" s="6">
        <f t="shared" si="9"/>
        <v>32.84964652581573</v>
      </c>
      <c r="F46" s="14">
        <f ca="1" t="shared" si="10"/>
        <v>16.178571428571427</v>
      </c>
      <c r="G46" s="6">
        <f t="shared" si="11"/>
        <v>0</v>
      </c>
      <c r="H46" s="6">
        <f t="shared" si="12"/>
        <v>0</v>
      </c>
      <c r="I46" s="6">
        <f t="shared" si="13"/>
        <v>0</v>
      </c>
      <c r="R46"/>
    </row>
    <row r="47" spans="1:9" ht="12.75">
      <c r="A47" s="22">
        <v>38363</v>
      </c>
      <c r="B47" s="19">
        <v>14</v>
      </c>
      <c r="C47" s="5">
        <f t="shared" si="7"/>
        <v>66.19179672030434</v>
      </c>
      <c r="D47" s="6">
        <f t="shared" si="8"/>
        <v>49.52072162306003</v>
      </c>
      <c r="E47" s="6">
        <f t="shared" si="9"/>
        <v>32.84964652581573</v>
      </c>
      <c r="F47" s="14">
        <f ca="1" t="shared" si="10"/>
        <v>16.178571428571427</v>
      </c>
      <c r="G47" s="6">
        <f t="shared" si="11"/>
        <v>0</v>
      </c>
      <c r="H47" s="6">
        <f t="shared" si="12"/>
        <v>0</v>
      </c>
      <c r="I47" s="6">
        <f t="shared" si="13"/>
        <v>0</v>
      </c>
    </row>
    <row r="48" spans="1:9" ht="12.75">
      <c r="A48" s="22">
        <v>38380</v>
      </c>
      <c r="B48" s="19">
        <v>17</v>
      </c>
      <c r="C48" s="5">
        <f t="shared" si="7"/>
        <v>66.19179672030434</v>
      </c>
      <c r="D48" s="6">
        <f t="shared" si="8"/>
        <v>49.52072162306003</v>
      </c>
      <c r="E48" s="6">
        <f t="shared" si="9"/>
        <v>32.84964652581573</v>
      </c>
      <c r="F48" s="14">
        <f ca="1" t="shared" si="10"/>
        <v>16.178571428571427</v>
      </c>
      <c r="G48" s="6">
        <f t="shared" si="11"/>
        <v>0</v>
      </c>
      <c r="H48" s="6">
        <f t="shared" si="12"/>
        <v>0</v>
      </c>
      <c r="I48" s="6">
        <f t="shared" si="13"/>
        <v>0</v>
      </c>
    </row>
    <row r="49" spans="1:9" ht="12.75">
      <c r="A49" s="22">
        <v>38381</v>
      </c>
      <c r="B49" s="19">
        <v>1</v>
      </c>
      <c r="C49" s="5">
        <f t="shared" si="7"/>
        <v>66.19179672030434</v>
      </c>
      <c r="D49" s="6">
        <f t="shared" si="8"/>
        <v>49.52072162306003</v>
      </c>
      <c r="E49" s="6">
        <f t="shared" si="9"/>
        <v>32.84964652581573</v>
      </c>
      <c r="F49" s="14">
        <f ca="1" t="shared" si="10"/>
        <v>16.178571428571427</v>
      </c>
      <c r="G49" s="6">
        <f t="shared" si="11"/>
        <v>0</v>
      </c>
      <c r="H49" s="6">
        <f t="shared" si="12"/>
        <v>0</v>
      </c>
      <c r="I49" s="6">
        <f t="shared" si="13"/>
        <v>0</v>
      </c>
    </row>
    <row r="50" spans="1:9" ht="12.75">
      <c r="A50" s="22">
        <v>38408</v>
      </c>
      <c r="B50" s="19">
        <v>27</v>
      </c>
      <c r="C50" s="5">
        <f t="shared" si="7"/>
        <v>66.19179672030434</v>
      </c>
      <c r="D50" s="6">
        <f t="shared" si="8"/>
        <v>49.52072162306003</v>
      </c>
      <c r="E50" s="6">
        <f t="shared" si="9"/>
        <v>32.84964652581573</v>
      </c>
      <c r="F50" s="14">
        <f ca="1" t="shared" si="10"/>
        <v>16.178571428571427</v>
      </c>
      <c r="G50" s="6">
        <f t="shared" si="11"/>
        <v>0</v>
      </c>
      <c r="H50" s="6">
        <f t="shared" si="12"/>
        <v>0</v>
      </c>
      <c r="I50" s="6">
        <f t="shared" si="13"/>
        <v>0</v>
      </c>
    </row>
    <row r="51" spans="1:9" ht="12.75">
      <c r="A51" s="22">
        <v>38434</v>
      </c>
      <c r="B51" s="19">
        <v>26</v>
      </c>
      <c r="C51" s="5">
        <f t="shared" si="7"/>
        <v>66.19179672030434</v>
      </c>
      <c r="D51" s="6">
        <f t="shared" si="8"/>
        <v>49.52072162306003</v>
      </c>
      <c r="E51" s="6">
        <f t="shared" si="9"/>
        <v>32.84964652581573</v>
      </c>
      <c r="F51" s="14">
        <f ca="1" t="shared" si="10"/>
        <v>16.178571428571427</v>
      </c>
      <c r="G51" s="6">
        <f t="shared" si="11"/>
        <v>0</v>
      </c>
      <c r="H51" s="6">
        <f t="shared" si="12"/>
        <v>0</v>
      </c>
      <c r="I51" s="6">
        <f t="shared" si="13"/>
        <v>0</v>
      </c>
    </row>
    <row r="52" spans="1:9" ht="12.75">
      <c r="A52" s="23">
        <v>38483</v>
      </c>
      <c r="B52" s="9">
        <v>49</v>
      </c>
      <c r="C52" s="5">
        <f aca="true" t="shared" si="14" ref="C52:C58">IF(ISBLANK(B52),NA(),F52+3*(SQRT(F52*(1+F52))))</f>
        <v>66.19179672030434</v>
      </c>
      <c r="D52" s="6">
        <f aca="true" t="shared" si="15" ref="D52:D58">IF(ISBLANK(B52),NA(),F52+2*(SQRT(F52*(1+F52))))</f>
        <v>49.52072162306003</v>
      </c>
      <c r="E52" s="6">
        <f aca="true" t="shared" si="16" ref="E52:E58">IF(ISBLANK(B52),NA(),F52+1*(SQRT(F52*(1+F52))))</f>
        <v>32.84964652581573</v>
      </c>
      <c r="F52" s="14">
        <f aca="true" ca="1" t="shared" si="17" ref="F52:F58">IF(ISBLANK(B52),NA(),IF(ROW(B52)&lt;$O$12,AVERAGE(OFFSET($B$2,0,0,$O$12-2)),AVERAGE(OFFSET($B$2,$O$12-2,0,COUNT($B$2:$B$10000)-$O$12+2))))</f>
        <v>16.178571428571427</v>
      </c>
      <c r="G52" s="6">
        <f aca="true" t="shared" si="18" ref="G52:G58">IF(ISBLANK(B52),NA(),IF(F52-1*((SQRT(F52*(1+F52))))&gt;0,+F52-1*((SQRT(F52*(1+F52)))),0))</f>
        <v>0</v>
      </c>
      <c r="H52" s="6">
        <f aca="true" t="shared" si="19" ref="H52:H58">IF(ISBLANK(B52),NA(),IF(F52-2*((SQRT(F52*(1+F52))))&gt;0,+F52-2*((SQRT(F52*(1+F52)))),0))</f>
        <v>0</v>
      </c>
      <c r="I52" s="6">
        <f aca="true" t="shared" si="20" ref="I52:I58">IF(ISBLANK(B52),NA(),IF(F52-3*(SQRT(F52*(1+F52)))&gt;0,+F52-3*(SQRT(F52*(1+F52))),0))</f>
        <v>0</v>
      </c>
    </row>
    <row r="53" spans="1:9" ht="12.75">
      <c r="A53" s="23">
        <v>38483</v>
      </c>
      <c r="B53" s="9">
        <v>0</v>
      </c>
      <c r="C53" s="5">
        <f t="shared" si="14"/>
        <v>66.19179672030434</v>
      </c>
      <c r="D53" s="6">
        <f t="shared" si="15"/>
        <v>49.52072162306003</v>
      </c>
      <c r="E53" s="6">
        <f t="shared" si="16"/>
        <v>32.84964652581573</v>
      </c>
      <c r="F53" s="14">
        <f ca="1" t="shared" si="17"/>
        <v>16.178571428571427</v>
      </c>
      <c r="G53" s="6">
        <f t="shared" si="18"/>
        <v>0</v>
      </c>
      <c r="H53" s="6">
        <f t="shared" si="19"/>
        <v>0</v>
      </c>
      <c r="I53" s="6">
        <f t="shared" si="20"/>
        <v>0</v>
      </c>
    </row>
    <row r="54" spans="1:9" ht="12.75">
      <c r="A54" s="23">
        <v>38484</v>
      </c>
      <c r="B54" s="9">
        <v>1</v>
      </c>
      <c r="C54" s="5">
        <f t="shared" si="14"/>
        <v>66.19179672030434</v>
      </c>
      <c r="D54" s="6">
        <f t="shared" si="15"/>
        <v>49.52072162306003</v>
      </c>
      <c r="E54" s="6">
        <f t="shared" si="16"/>
        <v>32.84964652581573</v>
      </c>
      <c r="F54" s="14">
        <f ca="1" t="shared" si="17"/>
        <v>16.178571428571427</v>
      </c>
      <c r="G54" s="6">
        <f t="shared" si="18"/>
        <v>0</v>
      </c>
      <c r="H54" s="6">
        <f t="shared" si="19"/>
        <v>0</v>
      </c>
      <c r="I54" s="6">
        <f t="shared" si="20"/>
        <v>0</v>
      </c>
    </row>
    <row r="55" spans="1:9" ht="12.75">
      <c r="A55" s="23">
        <v>38529</v>
      </c>
      <c r="B55" s="9">
        <v>45</v>
      </c>
      <c r="C55" s="5">
        <f t="shared" si="14"/>
        <v>66.19179672030434</v>
      </c>
      <c r="D55" s="6">
        <f t="shared" si="15"/>
        <v>49.52072162306003</v>
      </c>
      <c r="E55" s="6">
        <f t="shared" si="16"/>
        <v>32.84964652581573</v>
      </c>
      <c r="F55" s="14">
        <f ca="1" t="shared" si="17"/>
        <v>16.178571428571427</v>
      </c>
      <c r="G55" s="6">
        <f t="shared" si="18"/>
        <v>0</v>
      </c>
      <c r="H55" s="6">
        <f t="shared" si="19"/>
        <v>0</v>
      </c>
      <c r="I55" s="6">
        <f t="shared" si="20"/>
        <v>0</v>
      </c>
    </row>
    <row r="56" spans="1:9" ht="12.75">
      <c r="A56" s="23">
        <v>38572</v>
      </c>
      <c r="B56" s="9">
        <v>43</v>
      </c>
      <c r="C56" s="5">
        <f t="shared" si="14"/>
        <v>66.19179672030434</v>
      </c>
      <c r="D56" s="6">
        <f t="shared" si="15"/>
        <v>49.52072162306003</v>
      </c>
      <c r="E56" s="6">
        <f t="shared" si="16"/>
        <v>32.84964652581573</v>
      </c>
      <c r="F56" s="14">
        <f ca="1" t="shared" si="17"/>
        <v>16.178571428571427</v>
      </c>
      <c r="G56" s="6">
        <f t="shared" si="18"/>
        <v>0</v>
      </c>
      <c r="H56" s="6">
        <f t="shared" si="19"/>
        <v>0</v>
      </c>
      <c r="I56" s="6">
        <f t="shared" si="20"/>
        <v>0</v>
      </c>
    </row>
    <row r="57" spans="1:9" ht="12.75">
      <c r="A57" s="23">
        <v>38619</v>
      </c>
      <c r="B57" s="9">
        <v>47</v>
      </c>
      <c r="C57" s="5">
        <f t="shared" si="14"/>
        <v>66.19179672030434</v>
      </c>
      <c r="D57" s="6">
        <f t="shared" si="15"/>
        <v>49.52072162306003</v>
      </c>
      <c r="E57" s="6">
        <f t="shared" si="16"/>
        <v>32.84964652581573</v>
      </c>
      <c r="F57" s="14">
        <f ca="1" t="shared" si="17"/>
        <v>16.178571428571427</v>
      </c>
      <c r="G57" s="6">
        <f t="shared" si="18"/>
        <v>0</v>
      </c>
      <c r="H57" s="6">
        <f t="shared" si="19"/>
        <v>0</v>
      </c>
      <c r="I57" s="6">
        <f t="shared" si="20"/>
        <v>0</v>
      </c>
    </row>
    <row r="58" spans="1:9" ht="12.75">
      <c r="A58" s="23">
        <v>38620</v>
      </c>
      <c r="B58" s="9">
        <v>1</v>
      </c>
      <c r="C58" s="5">
        <f t="shared" si="14"/>
        <v>66.19179672030434</v>
      </c>
      <c r="D58" s="6">
        <f t="shared" si="15"/>
        <v>49.52072162306003</v>
      </c>
      <c r="E58" s="6">
        <f t="shared" si="16"/>
        <v>32.84964652581573</v>
      </c>
      <c r="F58" s="14">
        <f ca="1" t="shared" si="17"/>
        <v>16.178571428571427</v>
      </c>
      <c r="G58" s="6">
        <f t="shared" si="18"/>
        <v>0</v>
      </c>
      <c r="H58" s="6">
        <f t="shared" si="19"/>
        <v>0</v>
      </c>
      <c r="I58" s="6">
        <f t="shared" si="20"/>
        <v>0</v>
      </c>
    </row>
  </sheetData>
  <autoFilter ref="A1:B1"/>
  <dataValidations count="1">
    <dataValidation type="whole" operator="greaterThanOrEqual" allowBlank="1" showInputMessage="1" showErrorMessage="1" sqref="O12">
      <formula1>2</formula1>
    </dataValidation>
  </dataValidations>
  <hyperlinks>
    <hyperlink ref="O7" r:id="rId1" display="http://www.qimacros.com/control-chart/stability-analysis"/>
    <hyperlink ref="Q7" r:id="rId2" display="http://www.qimacros.com/sustainaid.pdf"/>
    <hyperlink ref="O1" r:id="rId3" display="g Charts"/>
  </hyperlinks>
  <printOptions/>
  <pageMargins left="0.5" right="0.5" top="0.75" bottom="0.5" header="0.5" footer="0.5"/>
  <pageSetup horizontalDpi="300" verticalDpi="300" orientation="landscape" r:id="rId7"/>
  <drawing r:id="rId6"/>
  <legacyDrawing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"/>
  <sheetViews>
    <sheetView zoomScale="97" zoomScaleNormal="97" workbookViewId="0" topLeftCell="A1">
      <selection activeCell="A1" sqref="A1"/>
    </sheetView>
  </sheetViews>
  <sheetFormatPr defaultColWidth="9.00390625" defaultRowHeight="12.75"/>
  <sheetData>
    <row r="1" spans="1:4" ht="12.75">
      <c r="A1" s="24" t="s">
        <v>28</v>
      </c>
      <c r="B1" s="25" t="s">
        <v>29</v>
      </c>
      <c r="C1" s="30">
        <v>0</v>
      </c>
      <c r="D1">
        <v>34</v>
      </c>
    </row>
    <row r="2" spans="1:3" ht="12.75">
      <c r="A2" s="26" t="s">
        <v>30</v>
      </c>
      <c r="B2" s="27">
        <v>23</v>
      </c>
      <c r="C2" s="30">
        <f>C1+B2/$D$1</f>
        <v>0.6764705882352942</v>
      </c>
    </row>
    <row r="3" spans="1:3" ht="12.75">
      <c r="A3" s="26" t="s">
        <v>33</v>
      </c>
      <c r="B3" s="27">
        <v>7</v>
      </c>
      <c r="C3" s="30">
        <f>C2+B3/$D$1</f>
        <v>0.8823529411764706</v>
      </c>
    </row>
    <row r="4" spans="1:3" ht="12.75">
      <c r="A4" s="26" t="s">
        <v>32</v>
      </c>
      <c r="B4" s="27">
        <v>3</v>
      </c>
      <c r="C4" s="30">
        <f>C3+B4/$D$1</f>
        <v>0.9705882352941176</v>
      </c>
    </row>
    <row r="5" spans="1:3" ht="12.75">
      <c r="A5" s="28" t="s">
        <v>31</v>
      </c>
      <c r="B5" s="29">
        <v>1</v>
      </c>
      <c r="C5" s="30">
        <f>C4+B5/$D$1</f>
        <v>1</v>
      </c>
    </row>
  </sheetData>
  <printOptions/>
  <pageMargins left="0.75" right="0.75" top="1" bottom="1" header="0.5" footer="0.5"/>
  <pageSetup horizontalDpi="600" verticalDpi="6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D9:I21"/>
  <sheetViews>
    <sheetView showGridLines="0" zoomScale="115" zoomScaleNormal="115" workbookViewId="0" topLeftCell="B1">
      <selection activeCell="J12" sqref="J12"/>
    </sheetView>
  </sheetViews>
  <sheetFormatPr defaultColWidth="9.00390625" defaultRowHeight="12.75"/>
  <cols>
    <col min="1" max="8" width="10.75390625" style="32" customWidth="1"/>
    <col min="9" max="9" width="20.75390625" style="32" customWidth="1"/>
    <col min="10" max="10" width="10.125" style="32" customWidth="1"/>
    <col min="11" max="16384" width="10.75390625" style="32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25.5" customHeight="1">
      <c r="I9" s="31"/>
    </row>
    <row r="10" ht="84.75" customHeight="1">
      <c r="I10" s="33"/>
    </row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>
      <c r="D20" s="34" t="s">
        <v>34</v>
      </c>
    </row>
    <row r="21" ht="12.75">
      <c r="D21" s="35" t="s">
        <v>35</v>
      </c>
    </row>
  </sheetData>
  <hyperlinks>
    <hyperlink ref="D20" r:id="rId1" display="http://www.qimacros.com/quality-tools/ishikawa-fishbone-diagram/"/>
    <hyperlink ref="D21" r:id="rId2" display="http://www.qimacros.com/quality-tools/problem/"/>
  </hyperlinks>
  <printOptions/>
  <pageMargins left="0.75" right="0.75" top="1" bottom="1" header="0.5" footer="0.5"/>
  <pageSetup orientation="landscape"/>
  <headerFooter alignWithMargins="0">
    <oddHeader>&amp;C&amp;F</oddHeader>
    <oddFooter>&amp;CPage &amp;P</oddFooter>
  </headerFooter>
  <drawing r:id="rId3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H26"/>
  <sheetViews>
    <sheetView workbookViewId="0" topLeftCell="A1">
      <selection activeCell="H5" sqref="H5"/>
    </sheetView>
  </sheetViews>
  <sheetFormatPr defaultColWidth="9.00390625" defaultRowHeight="12.75"/>
  <cols>
    <col min="1" max="1" width="25.75390625" style="0" customWidth="1"/>
    <col min="2" max="2" width="30.75390625" style="0" customWidth="1"/>
    <col min="3" max="3" width="3.75390625" style="0" customWidth="1"/>
    <col min="4" max="4" width="30.75390625" style="0" customWidth="1"/>
    <col min="5" max="6" width="3.75390625" style="0" customWidth="1"/>
    <col min="7" max="7" width="7.375" style="0" customWidth="1"/>
    <col min="8" max="8" width="10.375" style="0" customWidth="1"/>
    <col min="9" max="16384" width="11.375" style="0" customWidth="1"/>
  </cols>
  <sheetData>
    <row r="1" spans="1:7" ht="25.5" customHeight="1" thickBot="1">
      <c r="A1" s="36" t="s">
        <v>36</v>
      </c>
      <c r="B1" s="37" t="s">
        <v>37</v>
      </c>
      <c r="C1" s="37"/>
      <c r="D1" s="37"/>
      <c r="E1" s="37"/>
      <c r="F1" s="37"/>
      <c r="G1" s="37"/>
    </row>
    <row r="2" spans="1:8" ht="70.5" customHeight="1" thickBot="1">
      <c r="A2" s="38" t="s">
        <v>38</v>
      </c>
      <c r="B2" s="38" t="s">
        <v>39</v>
      </c>
      <c r="C2" s="39" t="s">
        <v>40</v>
      </c>
      <c r="D2" s="38" t="s">
        <v>41</v>
      </c>
      <c r="E2" s="39" t="s">
        <v>42</v>
      </c>
      <c r="F2" s="39" t="s">
        <v>43</v>
      </c>
      <c r="G2" s="39" t="s">
        <v>44</v>
      </c>
      <c r="H2" s="39" t="s">
        <v>45</v>
      </c>
    </row>
    <row r="3" spans="1:8" ht="25.5">
      <c r="A3" s="40" t="s">
        <v>67</v>
      </c>
      <c r="B3" s="41" t="s">
        <v>68</v>
      </c>
      <c r="C3" s="41">
        <f>5</f>
        <v>5</v>
      </c>
      <c r="D3" s="41" t="s">
        <v>75</v>
      </c>
      <c r="E3" s="41">
        <v>5</v>
      </c>
      <c r="F3" s="41">
        <f>IF(OR(C3="",E3=""),"",+C3*E3)</f>
        <v>25</v>
      </c>
      <c r="G3" s="42" t="s">
        <v>69</v>
      </c>
      <c r="H3" s="42" t="s">
        <v>70</v>
      </c>
    </row>
    <row r="4" spans="1:8" ht="12.75">
      <c r="A4" s="66"/>
      <c r="B4" s="41" t="s">
        <v>76</v>
      </c>
      <c r="C4" s="41">
        <v>2</v>
      </c>
      <c r="D4" s="41" t="s">
        <v>77</v>
      </c>
      <c r="E4" s="41">
        <v>5</v>
      </c>
      <c r="F4" s="41">
        <f>IF(OR(C4="",E4=""),"",+C4*E4)</f>
        <v>10</v>
      </c>
      <c r="G4" s="42"/>
      <c r="H4" s="42"/>
    </row>
    <row r="5" spans="1:8" ht="38.25">
      <c r="A5" s="43" t="s">
        <v>71</v>
      </c>
      <c r="B5" s="41" t="s">
        <v>72</v>
      </c>
      <c r="C5" s="41">
        <v>5</v>
      </c>
      <c r="D5" s="41" t="s">
        <v>74</v>
      </c>
      <c r="E5" s="41">
        <v>4</v>
      </c>
      <c r="F5" s="41">
        <f aca="true" t="shared" si="0" ref="F5:F23">IF(OR(C5="",E5=""),"",+C5*E5)</f>
        <v>20</v>
      </c>
      <c r="G5" s="42" t="s">
        <v>73</v>
      </c>
      <c r="H5" s="42"/>
    </row>
    <row r="6" spans="1:8" ht="12.75">
      <c r="A6" s="43"/>
      <c r="B6" s="41"/>
      <c r="C6" s="41"/>
      <c r="D6" s="41"/>
      <c r="E6" s="41"/>
      <c r="F6" s="41">
        <f t="shared" si="0"/>
      </c>
      <c r="G6" s="42"/>
      <c r="H6" s="42"/>
    </row>
    <row r="7" spans="1:8" ht="12.75">
      <c r="A7" s="43"/>
      <c r="B7" s="41"/>
      <c r="C7" s="41"/>
      <c r="D7" s="41"/>
      <c r="E7" s="41"/>
      <c r="F7" s="41">
        <f t="shared" si="0"/>
      </c>
      <c r="G7" s="42"/>
      <c r="H7" s="42"/>
    </row>
    <row r="8" spans="1:8" ht="12.75">
      <c r="A8" s="43"/>
      <c r="B8" s="41"/>
      <c r="C8" s="41"/>
      <c r="D8" s="41"/>
      <c r="E8" s="41"/>
      <c r="F8" s="41">
        <f>IF(OR(C8="",E8=""),"",+C8*E8)</f>
      </c>
      <c r="G8" s="42"/>
      <c r="H8" s="42"/>
    </row>
    <row r="9" spans="1:8" ht="12.75">
      <c r="A9" s="43"/>
      <c r="B9" s="41"/>
      <c r="C9" s="41"/>
      <c r="D9" s="41"/>
      <c r="E9" s="41"/>
      <c r="F9" s="41">
        <f t="shared" si="0"/>
      </c>
      <c r="G9" s="42"/>
      <c r="H9" s="42"/>
    </row>
    <row r="10" spans="1:8" ht="12.75">
      <c r="A10" s="43"/>
      <c r="B10" s="41"/>
      <c r="C10" s="41"/>
      <c r="D10" s="41"/>
      <c r="E10" s="41"/>
      <c r="F10" s="41">
        <f t="shared" si="0"/>
      </c>
      <c r="G10" s="42"/>
      <c r="H10" s="42"/>
    </row>
    <row r="11" spans="1:8" ht="12.75">
      <c r="A11" s="43"/>
      <c r="B11" s="41"/>
      <c r="C11" s="41"/>
      <c r="D11" s="41"/>
      <c r="E11" s="41"/>
      <c r="F11" s="41">
        <f t="shared" si="0"/>
      </c>
      <c r="G11" s="42"/>
      <c r="H11" s="42"/>
    </row>
    <row r="12" spans="1:8" ht="12.75">
      <c r="A12" s="43"/>
      <c r="B12" s="41"/>
      <c r="C12" s="41"/>
      <c r="D12" s="41"/>
      <c r="E12" s="41"/>
      <c r="F12" s="41">
        <f t="shared" si="0"/>
      </c>
      <c r="G12" s="42"/>
      <c r="H12" s="42"/>
    </row>
    <row r="13" spans="1:8" ht="12.75">
      <c r="A13" s="43"/>
      <c r="B13" s="41"/>
      <c r="C13" s="41"/>
      <c r="D13" s="41"/>
      <c r="E13" s="41"/>
      <c r="F13" s="41">
        <f t="shared" si="0"/>
      </c>
      <c r="G13" s="42"/>
      <c r="H13" s="42"/>
    </row>
    <row r="14" spans="1:8" ht="12.75">
      <c r="A14" s="43"/>
      <c r="B14" s="41"/>
      <c r="C14" s="41"/>
      <c r="D14" s="41"/>
      <c r="E14" s="41"/>
      <c r="F14" s="41">
        <f t="shared" si="0"/>
      </c>
      <c r="G14" s="42"/>
      <c r="H14" s="42"/>
    </row>
    <row r="15" spans="1:8" ht="12.75">
      <c r="A15" s="43"/>
      <c r="B15" s="41"/>
      <c r="C15" s="41"/>
      <c r="D15" s="41"/>
      <c r="E15" s="41"/>
      <c r="F15" s="41">
        <f t="shared" si="0"/>
      </c>
      <c r="G15" s="42"/>
      <c r="H15" s="42"/>
    </row>
    <row r="16" spans="1:8" ht="12.75">
      <c r="A16" s="43"/>
      <c r="B16" s="41"/>
      <c r="C16" s="41"/>
      <c r="D16" s="41"/>
      <c r="E16" s="41"/>
      <c r="F16" s="41">
        <f t="shared" si="0"/>
      </c>
      <c r="G16" s="42"/>
      <c r="H16" s="42"/>
    </row>
    <row r="17" spans="1:8" ht="12.75">
      <c r="A17" s="43"/>
      <c r="B17" s="41"/>
      <c r="C17" s="41"/>
      <c r="D17" s="41"/>
      <c r="E17" s="41"/>
      <c r="F17" s="41">
        <f t="shared" si="0"/>
      </c>
      <c r="G17" s="42"/>
      <c r="H17" s="42"/>
    </row>
    <row r="18" spans="1:8" ht="12.75">
      <c r="A18" s="43"/>
      <c r="B18" s="41"/>
      <c r="C18" s="41"/>
      <c r="D18" s="41"/>
      <c r="E18" s="41"/>
      <c r="F18" s="41">
        <f t="shared" si="0"/>
      </c>
      <c r="G18" s="42"/>
      <c r="H18" s="42"/>
    </row>
    <row r="19" spans="1:8" ht="12.75">
      <c r="A19" s="43"/>
      <c r="B19" s="41"/>
      <c r="C19" s="41"/>
      <c r="D19" s="41"/>
      <c r="E19" s="41"/>
      <c r="F19" s="41">
        <f t="shared" si="0"/>
      </c>
      <c r="G19" s="42"/>
      <c r="H19" s="42"/>
    </row>
    <row r="20" spans="1:8" ht="12.75">
      <c r="A20" s="43"/>
      <c r="B20" s="41"/>
      <c r="C20" s="41"/>
      <c r="D20" s="41"/>
      <c r="E20" s="41"/>
      <c r="F20" s="41">
        <f t="shared" si="0"/>
      </c>
      <c r="G20" s="42"/>
      <c r="H20" s="42"/>
    </row>
    <row r="21" spans="1:8" ht="12.75">
      <c r="A21" s="43"/>
      <c r="B21" s="41"/>
      <c r="C21" s="41"/>
      <c r="D21" s="41"/>
      <c r="E21" s="41"/>
      <c r="F21" s="41">
        <f t="shared" si="0"/>
      </c>
      <c r="G21" s="42"/>
      <c r="H21" s="42"/>
    </row>
    <row r="22" spans="1:8" ht="12.75">
      <c r="A22" s="43"/>
      <c r="B22" s="41"/>
      <c r="C22" s="41"/>
      <c r="D22" s="41"/>
      <c r="E22" s="41"/>
      <c r="F22" s="41">
        <f t="shared" si="0"/>
      </c>
      <c r="G22" s="42"/>
      <c r="H22" s="42"/>
    </row>
    <row r="23" spans="1:8" ht="13.5" thickBot="1">
      <c r="A23" s="44"/>
      <c r="B23" s="45"/>
      <c r="C23" s="45"/>
      <c r="D23" s="45"/>
      <c r="E23" s="45"/>
      <c r="F23" s="41">
        <f t="shared" si="0"/>
      </c>
      <c r="G23" s="46"/>
      <c r="H23" s="46"/>
    </row>
    <row r="24" spans="1:5" ht="12.75">
      <c r="A24" s="47" t="s">
        <v>46</v>
      </c>
      <c r="C24" t="s">
        <v>47</v>
      </c>
      <c r="E24" t="s">
        <v>48</v>
      </c>
    </row>
    <row r="25" spans="3:5" ht="12.75">
      <c r="C25" t="s">
        <v>49</v>
      </c>
      <c r="E25" t="s">
        <v>50</v>
      </c>
    </row>
    <row r="26" spans="3:5" ht="12.75">
      <c r="C26" t="s">
        <v>51</v>
      </c>
      <c r="E26" t="s">
        <v>52</v>
      </c>
    </row>
  </sheetData>
  <hyperlinks>
    <hyperlink ref="A24" r:id="rId1" display="http://www.qimacros.com/quality-tools/solution"/>
  </hyperlinks>
  <printOptions/>
  <pageMargins left="0.75" right="0.75" top="1" bottom="1" header="0.5" footer="0.5"/>
  <pageSetup horizontalDpi="300" verticalDpi="300" orientation="landscape"/>
  <headerFooter alignWithMargins="0">
    <oddHeader>&amp;C&amp;F</oddHeader>
    <oddFooter>&amp;CPage &amp;P</oddFooter>
  </headerFooter>
  <drawing r:id="rId4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H13"/>
  <sheetViews>
    <sheetView zoomScale="91" zoomScaleNormal="91" workbookViewId="0" topLeftCell="A1">
      <selection activeCell="H3" sqref="H3"/>
    </sheetView>
  </sheetViews>
  <sheetFormatPr defaultColWidth="9.00390625" defaultRowHeight="12.75"/>
  <cols>
    <col min="1" max="1" width="13.375" style="48" customWidth="1"/>
    <col min="2" max="6" width="17.75390625" style="0" customWidth="1"/>
    <col min="7" max="7" width="12.00390625" style="0" customWidth="1"/>
    <col min="8" max="16384" width="11.375" style="0" customWidth="1"/>
  </cols>
  <sheetData>
    <row r="1" spans="2:6" ht="18">
      <c r="B1" s="48"/>
      <c r="D1" s="49" t="s">
        <v>53</v>
      </c>
      <c r="E1" s="48"/>
      <c r="F1" s="48"/>
    </row>
    <row r="2" spans="1:8" s="53" customFormat="1" ht="12.75">
      <c r="A2" s="50" t="s">
        <v>54</v>
      </c>
      <c r="B2" s="51" t="s">
        <v>55</v>
      </c>
      <c r="C2" s="51" t="s">
        <v>56</v>
      </c>
      <c r="D2" s="51" t="s">
        <v>57</v>
      </c>
      <c r="E2" s="51" t="s">
        <v>58</v>
      </c>
      <c r="F2" s="51" t="s">
        <v>59</v>
      </c>
      <c r="G2" s="51" t="s">
        <v>60</v>
      </c>
      <c r="H2" s="52" t="s">
        <v>61</v>
      </c>
    </row>
    <row r="3" spans="1:7" ht="76.5">
      <c r="A3" s="54" t="s">
        <v>62</v>
      </c>
      <c r="B3" s="41" t="s">
        <v>74</v>
      </c>
      <c r="C3" s="55" t="s">
        <v>78</v>
      </c>
      <c r="D3" s="69" t="s">
        <v>83</v>
      </c>
      <c r="E3" s="55" t="s">
        <v>79</v>
      </c>
      <c r="F3" s="55" t="s">
        <v>85</v>
      </c>
      <c r="G3" s="55" t="s">
        <v>84</v>
      </c>
    </row>
    <row r="4" spans="1:7" ht="24" customHeight="1">
      <c r="A4" s="57"/>
      <c r="B4" s="55"/>
      <c r="C4" s="55"/>
      <c r="D4" s="56"/>
      <c r="E4" s="55"/>
      <c r="F4" s="55"/>
      <c r="G4" s="55"/>
    </row>
    <row r="5" spans="1:7" ht="76.5">
      <c r="A5" s="58" t="s">
        <v>63</v>
      </c>
      <c r="B5" s="59" t="s">
        <v>80</v>
      </c>
      <c r="C5" s="59" t="s">
        <v>86</v>
      </c>
      <c r="D5" s="60"/>
      <c r="E5" s="68">
        <v>38620</v>
      </c>
      <c r="F5" s="59" t="s">
        <v>85</v>
      </c>
      <c r="G5" s="55" t="s">
        <v>84</v>
      </c>
    </row>
    <row r="6" spans="1:7" ht="24" customHeight="1">
      <c r="A6" s="54" t="s">
        <v>64</v>
      </c>
      <c r="B6" s="55"/>
      <c r="C6" s="55"/>
      <c r="D6" s="56"/>
      <c r="E6" s="67"/>
      <c r="F6" s="55"/>
      <c r="G6" s="55"/>
    </row>
    <row r="7" spans="1:7" ht="24" customHeight="1">
      <c r="A7" s="57"/>
      <c r="B7" s="55"/>
      <c r="C7" s="55"/>
      <c r="D7" s="56"/>
      <c r="E7" s="55"/>
      <c r="F7" s="55"/>
      <c r="G7" s="55"/>
    </row>
    <row r="8" spans="1:7" ht="76.5">
      <c r="A8" s="58" t="s">
        <v>20</v>
      </c>
      <c r="B8" s="41" t="s">
        <v>75</v>
      </c>
      <c r="C8" s="59" t="s">
        <v>87</v>
      </c>
      <c r="D8" s="60" t="s">
        <v>81</v>
      </c>
      <c r="E8" s="59" t="s">
        <v>82</v>
      </c>
      <c r="F8" s="59" t="s">
        <v>92</v>
      </c>
      <c r="G8" s="55" t="s">
        <v>84</v>
      </c>
    </row>
    <row r="9" spans="1:7" ht="76.5">
      <c r="A9" s="57"/>
      <c r="B9" s="55"/>
      <c r="C9" s="55" t="s">
        <v>88</v>
      </c>
      <c r="D9" s="56" t="s">
        <v>89</v>
      </c>
      <c r="E9" s="55" t="s">
        <v>90</v>
      </c>
      <c r="F9" s="55" t="s">
        <v>91</v>
      </c>
      <c r="G9" s="55"/>
    </row>
    <row r="10" spans="1:7" ht="24" customHeight="1">
      <c r="A10" s="57"/>
      <c r="B10" s="55"/>
      <c r="C10" s="55"/>
      <c r="D10" s="56"/>
      <c r="E10" s="55"/>
      <c r="F10" s="55"/>
      <c r="G10" s="55"/>
    </row>
    <row r="11" spans="1:7" ht="24" customHeight="1">
      <c r="A11" s="58" t="s">
        <v>65</v>
      </c>
      <c r="B11" s="59" t="s">
        <v>93</v>
      </c>
      <c r="C11" s="59" t="s">
        <v>94</v>
      </c>
      <c r="D11" s="60" t="s">
        <v>95</v>
      </c>
      <c r="E11" s="59" t="s">
        <v>82</v>
      </c>
      <c r="F11" s="59" t="s">
        <v>91</v>
      </c>
      <c r="G11" s="59"/>
    </row>
    <row r="12" spans="1:7" ht="24" customHeight="1">
      <c r="A12" s="61"/>
      <c r="B12" s="62"/>
      <c r="C12" s="62"/>
      <c r="D12" s="63"/>
      <c r="E12" s="62"/>
      <c r="F12" s="62"/>
      <c r="G12" s="62"/>
    </row>
    <row r="13" spans="2:6" ht="12.75">
      <c r="B13" s="48"/>
      <c r="C13" s="48"/>
      <c r="D13" s="48"/>
      <c r="E13" s="48"/>
      <c r="F13" s="48"/>
    </row>
  </sheetData>
  <hyperlinks>
    <hyperlink ref="H2" r:id="rId1" display="http://www.qimacros.com/quality-tools/action"/>
  </hyperlinks>
  <printOptions/>
  <pageMargins left="0.5" right="0.5" top="1" bottom="0.75" header="0.5" footer="0.5"/>
  <pageSetup horizontalDpi="300" verticalDpi="300" orientation="landscape" r:id="rId4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"/>
  <sheetViews>
    <sheetView workbookViewId="0" topLeftCell="A1">
      <selection activeCell="O23" sqref="O23"/>
    </sheetView>
  </sheetViews>
  <sheetFormatPr defaultColWidth="9.00390625" defaultRowHeight="12.75"/>
  <sheetData>
    <row r="1" spans="1:8" ht="25.5">
      <c r="A1" s="24" t="s">
        <v>28</v>
      </c>
      <c r="B1" s="25" t="s">
        <v>29</v>
      </c>
      <c r="C1" s="30">
        <v>0</v>
      </c>
      <c r="D1">
        <v>34</v>
      </c>
      <c r="E1" s="24" t="s">
        <v>28</v>
      </c>
      <c r="F1" s="64" t="s">
        <v>66</v>
      </c>
      <c r="G1" s="30">
        <v>0</v>
      </c>
      <c r="H1">
        <f>SUM($F$2:$F$5)</f>
        <v>16</v>
      </c>
    </row>
    <row r="2" spans="1:7" ht="12.75">
      <c r="A2" s="65" t="s">
        <v>30</v>
      </c>
      <c r="B2" s="65">
        <v>23</v>
      </c>
      <c r="C2" s="30">
        <f>C1+B2/$D$1</f>
        <v>0.6764705882352942</v>
      </c>
      <c r="E2" s="65" t="s">
        <v>33</v>
      </c>
      <c r="F2" s="65">
        <v>8</v>
      </c>
      <c r="G2" s="30">
        <f>G1+F2/H$1</f>
        <v>0.5</v>
      </c>
    </row>
    <row r="3" spans="1:7" ht="12.75">
      <c r="A3" s="65" t="s">
        <v>33</v>
      </c>
      <c r="B3" s="65">
        <v>7</v>
      </c>
      <c r="C3" s="30">
        <f>C2+B3/$D$1</f>
        <v>0.8823529411764706</v>
      </c>
      <c r="E3" s="65" t="s">
        <v>30</v>
      </c>
      <c r="F3" s="65">
        <v>5</v>
      </c>
      <c r="G3" s="30">
        <f>G2+F3/H$1</f>
        <v>0.8125</v>
      </c>
    </row>
    <row r="4" spans="1:7" ht="12.75">
      <c r="A4" s="65" t="s">
        <v>32</v>
      </c>
      <c r="B4" s="65">
        <v>3</v>
      </c>
      <c r="C4" s="30">
        <f>C3+B4/$D$1</f>
        <v>0.9705882352941176</v>
      </c>
      <c r="E4" s="65" t="s">
        <v>32</v>
      </c>
      <c r="F4" s="65">
        <v>2</v>
      </c>
      <c r="G4" s="30">
        <f>G3+F4/H$1</f>
        <v>0.9375</v>
      </c>
    </row>
    <row r="5" spans="1:7" ht="12.75">
      <c r="A5" s="65" t="s">
        <v>31</v>
      </c>
      <c r="B5" s="65">
        <v>1</v>
      </c>
      <c r="C5" s="30">
        <f>C4+B5/$D$1</f>
        <v>1</v>
      </c>
      <c r="E5" s="65" t="s">
        <v>31</v>
      </c>
      <c r="F5" s="65">
        <v>1</v>
      </c>
      <c r="G5" s="30">
        <f>G4+F5/H$1</f>
        <v>1</v>
      </c>
    </row>
  </sheetData>
  <printOptions/>
  <pageMargins left="0.75" right="0.75" top="1" bottom="1" header="0.5" footer="0.5"/>
  <pageSetup horizontalDpi="600" verticalDpi="600" orientation="landscape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2"/>
  <dimension ref="A1:U72"/>
  <sheetViews>
    <sheetView workbookViewId="0" topLeftCell="A1">
      <selection activeCell="G35" sqref="G35"/>
    </sheetView>
  </sheetViews>
  <sheetFormatPr defaultColWidth="9.00390625" defaultRowHeight="12.75"/>
  <cols>
    <col min="1" max="1" width="8.75390625" style="23" customWidth="1"/>
    <col min="2" max="2" width="10.00390625" style="9" customWidth="1"/>
    <col min="3" max="9" width="9.125" style="8" customWidth="1"/>
    <col min="10" max="14" width="9.125" style="4" customWidth="1"/>
    <col min="15" max="15" width="10.875" style="4" customWidth="1"/>
    <col min="16" max="16384" width="9.125" style="4" customWidth="1"/>
  </cols>
  <sheetData>
    <row r="1" spans="1:15" s="3" customFormat="1" ht="38.25">
      <c r="A1" s="21" t="s">
        <v>19</v>
      </c>
      <c r="B1" s="10" t="s">
        <v>27</v>
      </c>
      <c r="C1" s="1" t="s">
        <v>0</v>
      </c>
      <c r="D1" s="2" t="s">
        <v>1</v>
      </c>
      <c r="E1" s="2" t="s">
        <v>2</v>
      </c>
      <c r="F1" s="2" t="s">
        <v>22</v>
      </c>
      <c r="G1" s="2" t="s">
        <v>3</v>
      </c>
      <c r="H1" s="2" t="s">
        <v>4</v>
      </c>
      <c r="I1" s="2" t="s">
        <v>5</v>
      </c>
      <c r="O1" s="11" t="s">
        <v>18</v>
      </c>
    </row>
    <row r="2" spans="1:15" ht="12.75">
      <c r="A2" s="22">
        <v>37714</v>
      </c>
      <c r="B2" s="18"/>
      <c r="C2" s="5"/>
      <c r="D2" s="6"/>
      <c r="E2" s="6"/>
      <c r="F2" s="14"/>
      <c r="G2" s="6"/>
      <c r="H2" s="6"/>
      <c r="I2" s="6"/>
      <c r="K2" s="4" t="s">
        <v>16</v>
      </c>
      <c r="L2" s="8">
        <f>AVERAGE(B:B)</f>
        <v>26.5</v>
      </c>
      <c r="M2" s="13" t="s">
        <v>13</v>
      </c>
      <c r="O2" s="4" t="s">
        <v>6</v>
      </c>
    </row>
    <row r="3" spans="1:15" ht="12.75">
      <c r="A3" s="22">
        <v>37730</v>
      </c>
      <c r="B3" s="19">
        <v>16</v>
      </c>
      <c r="C3" s="5">
        <f aca="true" t="shared" si="0" ref="C3:C34">IF(ISBLANK(B3),NA(),F3+3*(SQRT(F3*(1+F3))))</f>
        <v>66.19179672030434</v>
      </c>
      <c r="D3" s="6">
        <f aca="true" t="shared" si="1" ref="D3:D34">IF(ISBLANK(B3),NA(),F3+2*(SQRT(F3*(1+F3))))</f>
        <v>49.52072162306003</v>
      </c>
      <c r="E3" s="6">
        <f aca="true" t="shared" si="2" ref="E3:E34">IF(ISBLANK(B3),NA(),F3+1*(SQRT(F3*(1+F3))))</f>
        <v>32.84964652581573</v>
      </c>
      <c r="F3" s="14">
        <f aca="true" ca="1" t="shared" si="3" ref="F3:F34">IF(ISBLANK(B3),NA(),IF(ROW(B3)&lt;$O$12,AVERAGE(OFFSET($B$2,0,0,$O$12-2)),AVERAGE(OFFSET($B$2,$O$12-2,0,COUNT($B$2:$B$10000)-$O$12+2))))</f>
        <v>16.178571428571427</v>
      </c>
      <c r="G3" s="6">
        <f aca="true" t="shared" si="4" ref="G3:G34">IF(ISBLANK(B3),NA(),IF(F3-1*((SQRT(F3*(1+F3))))&gt;0,+F3-1*((SQRT(F3*(1+F3)))),0))</f>
        <v>0</v>
      </c>
      <c r="H3" s="6">
        <f aca="true" t="shared" si="5" ref="H3:H34">IF(ISBLANK(B3),NA(),IF(F3-2*((SQRT(F3*(1+F3))))&gt;0,+F3-2*((SQRT(F3*(1+F3)))),0))</f>
        <v>0</v>
      </c>
      <c r="I3" s="6">
        <f aca="true" t="shared" si="6" ref="I3:I34">IF(ISBLANK(B3),NA(),IF(F3-3*(SQRT(F3*(1+F3)))&gt;0,+F3-3*(SQRT(F3*(1+F3))),0))</f>
        <v>0</v>
      </c>
      <c r="K3" s="4" t="s">
        <v>17</v>
      </c>
      <c r="L3" s="4">
        <f ca="1">SUM(OFFSET($B$2,$O$12-2,0,MIN(COUNT($B$2:$B$9999)-$O$12+2),1))-COUNT(OFFSET($B$2,$O$12-2,0,MIN(COUNT($B$2:$B$9999)-$O$12+2),1))</f>
        <v>888</v>
      </c>
      <c r="M3" s="4" t="s">
        <v>12</v>
      </c>
      <c r="O3" s="4" t="s">
        <v>26</v>
      </c>
    </row>
    <row r="4" spans="1:13" ht="12.75">
      <c r="A4" s="22">
        <v>37734</v>
      </c>
      <c r="B4" s="19">
        <v>4</v>
      </c>
      <c r="C4" s="5">
        <f t="shared" si="0"/>
        <v>66.19179672030434</v>
      </c>
      <c r="D4" s="6">
        <f t="shared" si="1"/>
        <v>49.52072162306003</v>
      </c>
      <c r="E4" s="6">
        <f t="shared" si="2"/>
        <v>32.84964652581573</v>
      </c>
      <c r="F4" s="14">
        <f ca="1" t="shared" si="3"/>
        <v>16.178571428571427</v>
      </c>
      <c r="G4" s="6">
        <f t="shared" si="4"/>
        <v>0</v>
      </c>
      <c r="H4" s="6">
        <f t="shared" si="5"/>
        <v>0</v>
      </c>
      <c r="I4" s="6">
        <f t="shared" si="6"/>
        <v>0</v>
      </c>
      <c r="K4" s="4" t="s">
        <v>15</v>
      </c>
      <c r="L4" s="4">
        <f ca="1">COUNTIF(OFFSET($B$2,$O$12-2,0,MIN(COUNT($B$2:$B$9999)-$O$12+2),1),"&gt;0")</f>
        <v>13</v>
      </c>
      <c r="M4" s="4" t="s">
        <v>14</v>
      </c>
    </row>
    <row r="5" spans="1:15" ht="12.75">
      <c r="A5" s="22">
        <v>37750</v>
      </c>
      <c r="B5" s="19">
        <v>16</v>
      </c>
      <c r="C5" s="5">
        <f t="shared" si="0"/>
        <v>66.19179672030434</v>
      </c>
      <c r="D5" s="6">
        <f t="shared" si="1"/>
        <v>49.52072162306003</v>
      </c>
      <c r="E5" s="6">
        <f t="shared" si="2"/>
        <v>32.84964652581573</v>
      </c>
      <c r="F5" s="14">
        <f ca="1" t="shared" si="3"/>
        <v>16.178571428571427</v>
      </c>
      <c r="G5" s="6">
        <f t="shared" si="4"/>
        <v>0</v>
      </c>
      <c r="H5" s="6">
        <f t="shared" si="5"/>
        <v>0</v>
      </c>
      <c r="I5" s="6">
        <f t="shared" si="6"/>
        <v>0</v>
      </c>
      <c r="O5" s="4" t="s">
        <v>7</v>
      </c>
    </row>
    <row r="6" spans="1:15" ht="12.75">
      <c r="A6" s="22">
        <v>37752</v>
      </c>
      <c r="B6" s="19">
        <v>2</v>
      </c>
      <c r="C6" s="5">
        <f t="shared" si="0"/>
        <v>66.19179672030434</v>
      </c>
      <c r="D6" s="6">
        <f t="shared" si="1"/>
        <v>49.52072162306003</v>
      </c>
      <c r="E6" s="6">
        <f t="shared" si="2"/>
        <v>32.84964652581573</v>
      </c>
      <c r="F6" s="14">
        <f ca="1" t="shared" si="3"/>
        <v>16.178571428571427</v>
      </c>
      <c r="G6" s="6">
        <f t="shared" si="4"/>
        <v>0</v>
      </c>
      <c r="H6" s="6">
        <f t="shared" si="5"/>
        <v>0</v>
      </c>
      <c r="I6" s="6">
        <f t="shared" si="6"/>
        <v>0</v>
      </c>
      <c r="O6" s="4" t="s">
        <v>11</v>
      </c>
    </row>
    <row r="7" spans="1:17" ht="12.75">
      <c r="A7" s="22">
        <v>37759</v>
      </c>
      <c r="B7" s="19">
        <v>7</v>
      </c>
      <c r="C7" s="5">
        <f t="shared" si="0"/>
        <v>66.19179672030434</v>
      </c>
      <c r="D7" s="6">
        <f t="shared" si="1"/>
        <v>49.52072162306003</v>
      </c>
      <c r="E7" s="6">
        <f t="shared" si="2"/>
        <v>32.84964652581573</v>
      </c>
      <c r="F7" s="14">
        <f ca="1" t="shared" si="3"/>
        <v>16.178571428571427</v>
      </c>
      <c r="G7" s="6">
        <f t="shared" si="4"/>
        <v>0</v>
      </c>
      <c r="H7" s="6">
        <f t="shared" si="5"/>
        <v>0</v>
      </c>
      <c r="I7" s="6">
        <f t="shared" si="6"/>
        <v>0</v>
      </c>
      <c r="O7" s="12" t="s">
        <v>9</v>
      </c>
      <c r="Q7" s="12" t="s">
        <v>10</v>
      </c>
    </row>
    <row r="8" spans="1:9" ht="12.75">
      <c r="A8" s="22">
        <v>37786</v>
      </c>
      <c r="B8" s="19">
        <v>27</v>
      </c>
      <c r="C8" s="5">
        <f t="shared" si="0"/>
        <v>66.19179672030434</v>
      </c>
      <c r="D8" s="6">
        <f t="shared" si="1"/>
        <v>49.52072162306003</v>
      </c>
      <c r="E8" s="6">
        <f t="shared" si="2"/>
        <v>32.84964652581573</v>
      </c>
      <c r="F8" s="14">
        <f ca="1" t="shared" si="3"/>
        <v>16.178571428571427</v>
      </c>
      <c r="G8" s="6">
        <f t="shared" si="4"/>
        <v>0</v>
      </c>
      <c r="H8" s="6">
        <f t="shared" si="5"/>
        <v>0</v>
      </c>
      <c r="I8" s="6">
        <f t="shared" si="6"/>
        <v>0</v>
      </c>
    </row>
    <row r="9" spans="1:15" ht="12.75">
      <c r="A9" s="22">
        <v>37797</v>
      </c>
      <c r="B9" s="19">
        <v>11</v>
      </c>
      <c r="C9" s="5">
        <f t="shared" si="0"/>
        <v>66.19179672030434</v>
      </c>
      <c r="D9" s="6">
        <f t="shared" si="1"/>
        <v>49.52072162306003</v>
      </c>
      <c r="E9" s="6">
        <f t="shared" si="2"/>
        <v>32.84964652581573</v>
      </c>
      <c r="F9" s="14">
        <f ca="1" t="shared" si="3"/>
        <v>16.178571428571427</v>
      </c>
      <c r="G9" s="6">
        <f t="shared" si="4"/>
        <v>0</v>
      </c>
      <c r="H9" s="6">
        <f t="shared" si="5"/>
        <v>0</v>
      </c>
      <c r="I9" s="6">
        <f t="shared" si="6"/>
        <v>0</v>
      </c>
      <c r="O9" s="15" t="s">
        <v>20</v>
      </c>
    </row>
    <row r="10" spans="1:21" ht="12.75">
      <c r="A10" s="22">
        <v>37810</v>
      </c>
      <c r="B10" s="19">
        <v>13</v>
      </c>
      <c r="C10" s="5">
        <f t="shared" si="0"/>
        <v>66.19179672030434</v>
      </c>
      <c r="D10" s="6">
        <f t="shared" si="1"/>
        <v>49.52072162306003</v>
      </c>
      <c r="E10" s="6">
        <f t="shared" si="2"/>
        <v>32.84964652581573</v>
      </c>
      <c r="F10" s="14">
        <f ca="1" t="shared" si="3"/>
        <v>16.178571428571427</v>
      </c>
      <c r="G10" s="6">
        <f t="shared" si="4"/>
        <v>0</v>
      </c>
      <c r="H10" s="6">
        <f t="shared" si="5"/>
        <v>0</v>
      </c>
      <c r="I10" s="6">
        <f t="shared" si="6"/>
        <v>0</v>
      </c>
      <c r="O10" s="16" t="s">
        <v>21</v>
      </c>
      <c r="S10"/>
      <c r="T10"/>
      <c r="U10"/>
    </row>
    <row r="11" spans="1:21" ht="12.75">
      <c r="A11" s="22">
        <v>37835</v>
      </c>
      <c r="B11" s="19">
        <v>25</v>
      </c>
      <c r="C11" s="5">
        <f t="shared" si="0"/>
        <v>66.19179672030434</v>
      </c>
      <c r="D11" s="6">
        <f t="shared" si="1"/>
        <v>49.52072162306003</v>
      </c>
      <c r="E11" s="6">
        <f t="shared" si="2"/>
        <v>32.84964652581573</v>
      </c>
      <c r="F11" s="14">
        <f ca="1" t="shared" si="3"/>
        <v>16.178571428571427</v>
      </c>
      <c r="G11" s="6">
        <f t="shared" si="4"/>
        <v>0</v>
      </c>
      <c r="H11" s="6">
        <f t="shared" si="5"/>
        <v>0</v>
      </c>
      <c r="I11" s="6">
        <f t="shared" si="6"/>
        <v>0</v>
      </c>
      <c r="O11" s="17" t="s">
        <v>8</v>
      </c>
      <c r="R11"/>
      <c r="S11"/>
      <c r="T11"/>
      <c r="U11"/>
    </row>
    <row r="12" spans="1:21" ht="13.5" thickBot="1">
      <c r="A12" s="22">
        <v>37837</v>
      </c>
      <c r="B12" s="19">
        <v>2</v>
      </c>
      <c r="C12" s="5">
        <f t="shared" si="0"/>
        <v>66.19179672030434</v>
      </c>
      <c r="D12" s="6">
        <f t="shared" si="1"/>
        <v>49.52072162306003</v>
      </c>
      <c r="E12" s="6">
        <f t="shared" si="2"/>
        <v>32.84964652581573</v>
      </c>
      <c r="F12" s="14">
        <f ca="1" t="shared" si="3"/>
        <v>16.178571428571427</v>
      </c>
      <c r="G12" s="6">
        <f t="shared" si="4"/>
        <v>0</v>
      </c>
      <c r="H12" s="6">
        <f t="shared" si="5"/>
        <v>0</v>
      </c>
      <c r="I12" s="6">
        <f t="shared" si="6"/>
        <v>0</v>
      </c>
      <c r="O12" s="7">
        <v>59</v>
      </c>
      <c r="R12"/>
      <c r="S12"/>
      <c r="T12"/>
      <c r="U12"/>
    </row>
    <row r="13" spans="1:21" ht="12.75">
      <c r="A13" s="22">
        <v>37844</v>
      </c>
      <c r="B13" s="19">
        <v>7</v>
      </c>
      <c r="C13" s="5">
        <f t="shared" si="0"/>
        <v>66.19179672030434</v>
      </c>
      <c r="D13" s="6">
        <f t="shared" si="1"/>
        <v>49.52072162306003</v>
      </c>
      <c r="E13" s="6">
        <f t="shared" si="2"/>
        <v>32.84964652581573</v>
      </c>
      <c r="F13" s="14">
        <f ca="1" t="shared" si="3"/>
        <v>16.178571428571427</v>
      </c>
      <c r="G13" s="6">
        <f t="shared" si="4"/>
        <v>0</v>
      </c>
      <c r="H13" s="6">
        <f t="shared" si="5"/>
        <v>0</v>
      </c>
      <c r="I13" s="6">
        <f t="shared" si="6"/>
        <v>0</v>
      </c>
      <c r="R13"/>
      <c r="S13"/>
      <c r="T13"/>
      <c r="U13"/>
    </row>
    <row r="14" spans="1:21" ht="12.75">
      <c r="A14" s="22">
        <v>37870</v>
      </c>
      <c r="B14" s="19">
        <v>26</v>
      </c>
      <c r="C14" s="5">
        <f t="shared" si="0"/>
        <v>66.19179672030434</v>
      </c>
      <c r="D14" s="6">
        <f t="shared" si="1"/>
        <v>49.52072162306003</v>
      </c>
      <c r="E14" s="6">
        <f t="shared" si="2"/>
        <v>32.84964652581573</v>
      </c>
      <c r="F14" s="14">
        <f ca="1" t="shared" si="3"/>
        <v>16.178571428571427</v>
      </c>
      <c r="G14" s="6">
        <f t="shared" si="4"/>
        <v>0</v>
      </c>
      <c r="H14" s="6">
        <f t="shared" si="5"/>
        <v>0</v>
      </c>
      <c r="I14" s="6">
        <f t="shared" si="6"/>
        <v>0</v>
      </c>
      <c r="O14" s="20" t="s">
        <v>23</v>
      </c>
      <c r="R14"/>
      <c r="S14"/>
      <c r="T14"/>
      <c r="U14"/>
    </row>
    <row r="15" spans="1:21" ht="12.75">
      <c r="A15" s="22">
        <v>37894</v>
      </c>
      <c r="B15" s="19">
        <v>24</v>
      </c>
      <c r="C15" s="5">
        <f t="shared" si="0"/>
        <v>66.19179672030434</v>
      </c>
      <c r="D15" s="6">
        <f t="shared" si="1"/>
        <v>49.52072162306003</v>
      </c>
      <c r="E15" s="6">
        <f t="shared" si="2"/>
        <v>32.84964652581573</v>
      </c>
      <c r="F15" s="14">
        <f ca="1" t="shared" si="3"/>
        <v>16.178571428571427</v>
      </c>
      <c r="G15" s="6">
        <f t="shared" si="4"/>
        <v>0</v>
      </c>
      <c r="H15" s="6">
        <f t="shared" si="5"/>
        <v>0</v>
      </c>
      <c r="I15" s="6">
        <f t="shared" si="6"/>
        <v>0</v>
      </c>
      <c r="O15" s="4" t="s">
        <v>24</v>
      </c>
      <c r="R15"/>
      <c r="S15"/>
      <c r="T15"/>
      <c r="U15"/>
    </row>
    <row r="16" spans="1:21" ht="12.75">
      <c r="A16" s="22">
        <v>37900</v>
      </c>
      <c r="B16" s="19">
        <v>6</v>
      </c>
      <c r="C16" s="5">
        <f t="shared" si="0"/>
        <v>66.19179672030434</v>
      </c>
      <c r="D16" s="6">
        <f t="shared" si="1"/>
        <v>49.52072162306003</v>
      </c>
      <c r="E16" s="6">
        <f t="shared" si="2"/>
        <v>32.84964652581573</v>
      </c>
      <c r="F16" s="14">
        <f ca="1" t="shared" si="3"/>
        <v>16.178571428571427</v>
      </c>
      <c r="G16" s="6">
        <f t="shared" si="4"/>
        <v>0</v>
      </c>
      <c r="H16" s="6">
        <f t="shared" si="5"/>
        <v>0</v>
      </c>
      <c r="I16" s="6">
        <f t="shared" si="6"/>
        <v>0</v>
      </c>
      <c r="O16" s="4" t="s">
        <v>25</v>
      </c>
      <c r="R16"/>
      <c r="S16"/>
      <c r="T16"/>
      <c r="U16"/>
    </row>
    <row r="17" spans="1:21" ht="12.75">
      <c r="A17" s="22">
        <v>37900</v>
      </c>
      <c r="B17" s="19">
        <v>0</v>
      </c>
      <c r="C17" s="5">
        <f t="shared" si="0"/>
        <v>66.19179672030434</v>
      </c>
      <c r="D17" s="6">
        <f t="shared" si="1"/>
        <v>49.52072162306003</v>
      </c>
      <c r="E17" s="6">
        <f t="shared" si="2"/>
        <v>32.84964652581573</v>
      </c>
      <c r="F17" s="14">
        <f ca="1" t="shared" si="3"/>
        <v>16.178571428571427</v>
      </c>
      <c r="G17" s="6">
        <f t="shared" si="4"/>
        <v>0</v>
      </c>
      <c r="H17" s="6">
        <f t="shared" si="5"/>
        <v>0</v>
      </c>
      <c r="I17" s="6">
        <f t="shared" si="6"/>
        <v>0</v>
      </c>
      <c r="R17"/>
      <c r="S17"/>
      <c r="T17"/>
      <c r="U17"/>
    </row>
    <row r="18" spans="1:21" ht="12.75">
      <c r="A18" s="22">
        <v>37908</v>
      </c>
      <c r="B18" s="19">
        <v>8</v>
      </c>
      <c r="C18" s="5">
        <f t="shared" si="0"/>
        <v>66.19179672030434</v>
      </c>
      <c r="D18" s="6">
        <f t="shared" si="1"/>
        <v>49.52072162306003</v>
      </c>
      <c r="E18" s="6">
        <f t="shared" si="2"/>
        <v>32.84964652581573</v>
      </c>
      <c r="F18" s="14">
        <f ca="1" t="shared" si="3"/>
        <v>16.178571428571427</v>
      </c>
      <c r="G18" s="6">
        <f t="shared" si="4"/>
        <v>0</v>
      </c>
      <c r="H18" s="6">
        <f t="shared" si="5"/>
        <v>0</v>
      </c>
      <c r="I18" s="6">
        <f t="shared" si="6"/>
        <v>0</v>
      </c>
      <c r="R18"/>
      <c r="S18"/>
      <c r="T18"/>
      <c r="U18"/>
    </row>
    <row r="19" spans="1:21" ht="12.75">
      <c r="A19" s="22">
        <v>37909</v>
      </c>
      <c r="B19" s="19">
        <v>1</v>
      </c>
      <c r="C19" s="5">
        <f t="shared" si="0"/>
        <v>66.19179672030434</v>
      </c>
      <c r="D19" s="6">
        <f t="shared" si="1"/>
        <v>49.52072162306003</v>
      </c>
      <c r="E19" s="6">
        <f t="shared" si="2"/>
        <v>32.84964652581573</v>
      </c>
      <c r="F19" s="14">
        <f ca="1" t="shared" si="3"/>
        <v>16.178571428571427</v>
      </c>
      <c r="G19" s="6">
        <f t="shared" si="4"/>
        <v>0</v>
      </c>
      <c r="H19" s="6">
        <f t="shared" si="5"/>
        <v>0</v>
      </c>
      <c r="I19" s="6">
        <f t="shared" si="6"/>
        <v>0</v>
      </c>
      <c r="R19"/>
      <c r="S19"/>
      <c r="T19"/>
      <c r="U19"/>
    </row>
    <row r="20" spans="1:21" ht="12.75">
      <c r="A20" s="22">
        <v>37914</v>
      </c>
      <c r="B20" s="19">
        <v>5</v>
      </c>
      <c r="C20" s="5">
        <f t="shared" si="0"/>
        <v>66.19179672030434</v>
      </c>
      <c r="D20" s="6">
        <f t="shared" si="1"/>
        <v>49.52072162306003</v>
      </c>
      <c r="E20" s="6">
        <f t="shared" si="2"/>
        <v>32.84964652581573</v>
      </c>
      <c r="F20" s="14">
        <f ca="1" t="shared" si="3"/>
        <v>16.178571428571427</v>
      </c>
      <c r="G20" s="6">
        <f t="shared" si="4"/>
        <v>0</v>
      </c>
      <c r="H20" s="6">
        <f t="shared" si="5"/>
        <v>0</v>
      </c>
      <c r="I20" s="6">
        <f t="shared" si="6"/>
        <v>0</v>
      </c>
      <c r="R20"/>
      <c r="S20"/>
      <c r="T20"/>
      <c r="U20"/>
    </row>
    <row r="21" spans="1:21" ht="12.75">
      <c r="A21" s="22">
        <v>37916</v>
      </c>
      <c r="B21" s="19">
        <v>2</v>
      </c>
      <c r="C21" s="5">
        <f t="shared" si="0"/>
        <v>66.19179672030434</v>
      </c>
      <c r="D21" s="6">
        <f t="shared" si="1"/>
        <v>49.52072162306003</v>
      </c>
      <c r="E21" s="6">
        <f t="shared" si="2"/>
        <v>32.84964652581573</v>
      </c>
      <c r="F21" s="14">
        <f ca="1" t="shared" si="3"/>
        <v>16.178571428571427</v>
      </c>
      <c r="G21" s="6">
        <f t="shared" si="4"/>
        <v>0</v>
      </c>
      <c r="H21" s="6">
        <f t="shared" si="5"/>
        <v>0</v>
      </c>
      <c r="I21" s="6">
        <f t="shared" si="6"/>
        <v>0</v>
      </c>
      <c r="R21"/>
      <c r="S21"/>
      <c r="T21"/>
      <c r="U21"/>
    </row>
    <row r="22" spans="1:21" ht="12.75">
      <c r="A22" s="22">
        <v>37921</v>
      </c>
      <c r="B22" s="19">
        <v>5</v>
      </c>
      <c r="C22" s="5">
        <f t="shared" si="0"/>
        <v>66.19179672030434</v>
      </c>
      <c r="D22" s="6">
        <f t="shared" si="1"/>
        <v>49.52072162306003</v>
      </c>
      <c r="E22" s="6">
        <f t="shared" si="2"/>
        <v>32.84964652581573</v>
      </c>
      <c r="F22" s="14">
        <f ca="1" t="shared" si="3"/>
        <v>16.178571428571427</v>
      </c>
      <c r="G22" s="6">
        <f t="shared" si="4"/>
        <v>0</v>
      </c>
      <c r="H22" s="6">
        <f t="shared" si="5"/>
        <v>0</v>
      </c>
      <c r="I22" s="6">
        <f t="shared" si="6"/>
        <v>0</v>
      </c>
      <c r="R22"/>
      <c r="S22"/>
      <c r="T22"/>
      <c r="U22"/>
    </row>
    <row r="23" spans="1:21" ht="12.75">
      <c r="A23" s="22">
        <v>37926</v>
      </c>
      <c r="B23" s="19">
        <v>5</v>
      </c>
      <c r="C23" s="5">
        <f t="shared" si="0"/>
        <v>66.19179672030434</v>
      </c>
      <c r="D23" s="6">
        <f t="shared" si="1"/>
        <v>49.52072162306003</v>
      </c>
      <c r="E23" s="6">
        <f t="shared" si="2"/>
        <v>32.84964652581573</v>
      </c>
      <c r="F23" s="14">
        <f ca="1" t="shared" si="3"/>
        <v>16.178571428571427</v>
      </c>
      <c r="G23" s="6">
        <f t="shared" si="4"/>
        <v>0</v>
      </c>
      <c r="H23" s="6">
        <f t="shared" si="5"/>
        <v>0</v>
      </c>
      <c r="I23" s="6">
        <f t="shared" si="6"/>
        <v>0</v>
      </c>
      <c r="R23"/>
      <c r="S23"/>
      <c r="T23"/>
      <c r="U23"/>
    </row>
    <row r="24" spans="1:21" ht="12.75">
      <c r="A24" s="22">
        <v>37928</v>
      </c>
      <c r="B24" s="19">
        <v>2</v>
      </c>
      <c r="C24" s="5">
        <f t="shared" si="0"/>
        <v>66.19179672030434</v>
      </c>
      <c r="D24" s="6">
        <f t="shared" si="1"/>
        <v>49.52072162306003</v>
      </c>
      <c r="E24" s="6">
        <f t="shared" si="2"/>
        <v>32.84964652581573</v>
      </c>
      <c r="F24" s="14">
        <f ca="1" t="shared" si="3"/>
        <v>16.178571428571427</v>
      </c>
      <c r="G24" s="6">
        <f t="shared" si="4"/>
        <v>0</v>
      </c>
      <c r="H24" s="6">
        <f t="shared" si="5"/>
        <v>0</v>
      </c>
      <c r="I24" s="6">
        <f t="shared" si="6"/>
        <v>0</v>
      </c>
      <c r="R24"/>
      <c r="S24"/>
      <c r="T24"/>
      <c r="U24"/>
    </row>
    <row r="25" spans="1:21" ht="12.75">
      <c r="A25" s="22">
        <v>37953</v>
      </c>
      <c r="B25" s="19">
        <v>25</v>
      </c>
      <c r="C25" s="5">
        <f t="shared" si="0"/>
        <v>66.19179672030434</v>
      </c>
      <c r="D25" s="6">
        <f t="shared" si="1"/>
        <v>49.52072162306003</v>
      </c>
      <c r="E25" s="6">
        <f t="shared" si="2"/>
        <v>32.84964652581573</v>
      </c>
      <c r="F25" s="14">
        <f ca="1" t="shared" si="3"/>
        <v>16.178571428571427</v>
      </c>
      <c r="G25" s="6">
        <f t="shared" si="4"/>
        <v>0</v>
      </c>
      <c r="H25" s="6">
        <f t="shared" si="5"/>
        <v>0</v>
      </c>
      <c r="I25" s="6">
        <f t="shared" si="6"/>
        <v>0</v>
      </c>
      <c r="R25"/>
      <c r="S25"/>
      <c r="T25"/>
      <c r="U25"/>
    </row>
    <row r="26" spans="1:21" ht="12.75">
      <c r="A26" s="22">
        <v>37954</v>
      </c>
      <c r="B26" s="19">
        <v>1</v>
      </c>
      <c r="C26" s="5">
        <f t="shared" si="0"/>
        <v>66.19179672030434</v>
      </c>
      <c r="D26" s="6">
        <f t="shared" si="1"/>
        <v>49.52072162306003</v>
      </c>
      <c r="E26" s="6">
        <f t="shared" si="2"/>
        <v>32.84964652581573</v>
      </c>
      <c r="F26" s="14">
        <f ca="1" t="shared" si="3"/>
        <v>16.178571428571427</v>
      </c>
      <c r="G26" s="6">
        <f t="shared" si="4"/>
        <v>0</v>
      </c>
      <c r="H26" s="6">
        <f t="shared" si="5"/>
        <v>0</v>
      </c>
      <c r="I26" s="6">
        <f t="shared" si="6"/>
        <v>0</v>
      </c>
      <c r="R26"/>
      <c r="S26"/>
      <c r="T26"/>
      <c r="U26"/>
    </row>
    <row r="27" spans="1:21" ht="12.75">
      <c r="A27" s="22">
        <v>37967</v>
      </c>
      <c r="B27" s="19">
        <v>13</v>
      </c>
      <c r="C27" s="5">
        <f t="shared" si="0"/>
        <v>66.19179672030434</v>
      </c>
      <c r="D27" s="6">
        <f t="shared" si="1"/>
        <v>49.52072162306003</v>
      </c>
      <c r="E27" s="6">
        <f t="shared" si="2"/>
        <v>32.84964652581573</v>
      </c>
      <c r="F27" s="14">
        <f ca="1" t="shared" si="3"/>
        <v>16.178571428571427</v>
      </c>
      <c r="G27" s="6">
        <f t="shared" si="4"/>
        <v>0</v>
      </c>
      <c r="H27" s="6">
        <f t="shared" si="5"/>
        <v>0</v>
      </c>
      <c r="I27" s="6">
        <f t="shared" si="6"/>
        <v>0</v>
      </c>
      <c r="R27"/>
      <c r="S27"/>
      <c r="T27"/>
      <c r="U27"/>
    </row>
    <row r="28" spans="1:21" ht="12.75">
      <c r="A28" s="22">
        <v>37968</v>
      </c>
      <c r="B28" s="19">
        <v>1</v>
      </c>
      <c r="C28" s="5">
        <f t="shared" si="0"/>
        <v>66.19179672030434</v>
      </c>
      <c r="D28" s="6">
        <f t="shared" si="1"/>
        <v>49.52072162306003</v>
      </c>
      <c r="E28" s="6">
        <f t="shared" si="2"/>
        <v>32.84964652581573</v>
      </c>
      <c r="F28" s="14">
        <f ca="1" t="shared" si="3"/>
        <v>16.178571428571427</v>
      </c>
      <c r="G28" s="6">
        <f t="shared" si="4"/>
        <v>0</v>
      </c>
      <c r="H28" s="6">
        <f t="shared" si="5"/>
        <v>0</v>
      </c>
      <c r="I28" s="6">
        <f t="shared" si="6"/>
        <v>0</v>
      </c>
      <c r="R28"/>
      <c r="S28"/>
      <c r="T28"/>
      <c r="U28"/>
    </row>
    <row r="29" spans="1:21" ht="12.75">
      <c r="A29" s="22">
        <v>37981</v>
      </c>
      <c r="B29" s="19">
        <v>13</v>
      </c>
      <c r="C29" s="5">
        <f t="shared" si="0"/>
        <v>66.19179672030434</v>
      </c>
      <c r="D29" s="6">
        <f t="shared" si="1"/>
        <v>49.52072162306003</v>
      </c>
      <c r="E29" s="6">
        <f t="shared" si="2"/>
        <v>32.84964652581573</v>
      </c>
      <c r="F29" s="14">
        <f ca="1" t="shared" si="3"/>
        <v>16.178571428571427</v>
      </c>
      <c r="G29" s="6">
        <f t="shared" si="4"/>
        <v>0</v>
      </c>
      <c r="H29" s="6">
        <f t="shared" si="5"/>
        <v>0</v>
      </c>
      <c r="I29" s="6">
        <f t="shared" si="6"/>
        <v>0</v>
      </c>
      <c r="R29"/>
      <c r="S29"/>
      <c r="T29"/>
      <c r="U29"/>
    </row>
    <row r="30" spans="1:18" ht="12.75">
      <c r="A30" s="22">
        <v>38009</v>
      </c>
      <c r="B30" s="19">
        <v>28</v>
      </c>
      <c r="C30" s="5">
        <f t="shared" si="0"/>
        <v>66.19179672030434</v>
      </c>
      <c r="D30" s="6">
        <f t="shared" si="1"/>
        <v>49.52072162306003</v>
      </c>
      <c r="E30" s="6">
        <f t="shared" si="2"/>
        <v>32.84964652581573</v>
      </c>
      <c r="F30" s="14">
        <f ca="1" t="shared" si="3"/>
        <v>16.178571428571427</v>
      </c>
      <c r="G30" s="6">
        <f t="shared" si="4"/>
        <v>0</v>
      </c>
      <c r="H30" s="6">
        <f t="shared" si="5"/>
        <v>0</v>
      </c>
      <c r="I30" s="6">
        <f t="shared" si="6"/>
        <v>0</v>
      </c>
      <c r="R30"/>
    </row>
    <row r="31" spans="1:18" ht="12.75">
      <c r="A31" s="22">
        <v>38013</v>
      </c>
      <c r="B31" s="19">
        <v>4</v>
      </c>
      <c r="C31" s="5">
        <f t="shared" si="0"/>
        <v>66.19179672030434</v>
      </c>
      <c r="D31" s="6">
        <f t="shared" si="1"/>
        <v>49.52072162306003</v>
      </c>
      <c r="E31" s="6">
        <f t="shared" si="2"/>
        <v>32.84964652581573</v>
      </c>
      <c r="F31" s="14">
        <f ca="1" t="shared" si="3"/>
        <v>16.178571428571427</v>
      </c>
      <c r="G31" s="6">
        <f t="shared" si="4"/>
        <v>0</v>
      </c>
      <c r="H31" s="6">
        <f t="shared" si="5"/>
        <v>0</v>
      </c>
      <c r="I31" s="6">
        <f t="shared" si="6"/>
        <v>0</v>
      </c>
      <c r="R31"/>
    </row>
    <row r="32" spans="1:18" ht="12.75">
      <c r="A32" s="22">
        <v>38079</v>
      </c>
      <c r="B32" s="19">
        <v>66</v>
      </c>
      <c r="C32" s="5">
        <f t="shared" si="0"/>
        <v>66.19179672030434</v>
      </c>
      <c r="D32" s="6">
        <f t="shared" si="1"/>
        <v>49.52072162306003</v>
      </c>
      <c r="E32" s="6">
        <f t="shared" si="2"/>
        <v>32.84964652581573</v>
      </c>
      <c r="F32" s="14">
        <f ca="1" t="shared" si="3"/>
        <v>16.178571428571427</v>
      </c>
      <c r="G32" s="6">
        <f t="shared" si="4"/>
        <v>0</v>
      </c>
      <c r="H32" s="6">
        <f t="shared" si="5"/>
        <v>0</v>
      </c>
      <c r="I32" s="6">
        <f t="shared" si="6"/>
        <v>0</v>
      </c>
      <c r="R32"/>
    </row>
    <row r="33" spans="1:18" ht="12.75">
      <c r="A33" s="22">
        <v>38080</v>
      </c>
      <c r="B33" s="19">
        <v>1</v>
      </c>
      <c r="C33" s="5">
        <f t="shared" si="0"/>
        <v>66.19179672030434</v>
      </c>
      <c r="D33" s="6">
        <f t="shared" si="1"/>
        <v>49.52072162306003</v>
      </c>
      <c r="E33" s="6">
        <f t="shared" si="2"/>
        <v>32.84964652581573</v>
      </c>
      <c r="F33" s="14">
        <f ca="1" t="shared" si="3"/>
        <v>16.178571428571427</v>
      </c>
      <c r="G33" s="6">
        <f t="shared" si="4"/>
        <v>0</v>
      </c>
      <c r="H33" s="6">
        <f t="shared" si="5"/>
        <v>0</v>
      </c>
      <c r="I33" s="6">
        <f t="shared" si="6"/>
        <v>0</v>
      </c>
      <c r="R33"/>
    </row>
    <row r="34" spans="1:18" ht="12.75">
      <c r="A34" s="22">
        <v>38094</v>
      </c>
      <c r="B34" s="19">
        <v>14</v>
      </c>
      <c r="C34" s="5">
        <f t="shared" si="0"/>
        <v>66.19179672030434</v>
      </c>
      <c r="D34" s="6">
        <f t="shared" si="1"/>
        <v>49.52072162306003</v>
      </c>
      <c r="E34" s="6">
        <f t="shared" si="2"/>
        <v>32.84964652581573</v>
      </c>
      <c r="F34" s="14">
        <f ca="1" t="shared" si="3"/>
        <v>16.178571428571427</v>
      </c>
      <c r="G34" s="6">
        <f t="shared" si="4"/>
        <v>0</v>
      </c>
      <c r="H34" s="6">
        <f t="shared" si="5"/>
        <v>0</v>
      </c>
      <c r="I34" s="6">
        <f t="shared" si="6"/>
        <v>0</v>
      </c>
      <c r="R34"/>
    </row>
    <row r="35" spans="1:18" ht="12.75">
      <c r="A35" s="22">
        <v>38101</v>
      </c>
      <c r="B35" s="19">
        <v>7</v>
      </c>
      <c r="C35" s="5">
        <f aca="true" t="shared" si="7" ref="C35:C51">IF(ISBLANK(B35),NA(),F35+3*(SQRT(F35*(1+F35))))</f>
        <v>66.19179672030434</v>
      </c>
      <c r="D35" s="6">
        <f aca="true" t="shared" si="8" ref="D35:D51">IF(ISBLANK(B35),NA(),F35+2*(SQRT(F35*(1+F35))))</f>
        <v>49.52072162306003</v>
      </c>
      <c r="E35" s="6">
        <f aca="true" t="shared" si="9" ref="E35:E51">IF(ISBLANK(B35),NA(),F35+1*(SQRT(F35*(1+F35))))</f>
        <v>32.84964652581573</v>
      </c>
      <c r="F35" s="14">
        <f aca="true" ca="1" t="shared" si="10" ref="F35:F51">IF(ISBLANK(B35),NA(),IF(ROW(B35)&lt;$O$12,AVERAGE(OFFSET($B$2,0,0,$O$12-2)),AVERAGE(OFFSET($B$2,$O$12-2,0,COUNT($B$2:$B$10000)-$O$12+2))))</f>
        <v>16.178571428571427</v>
      </c>
      <c r="G35" s="6">
        <f aca="true" t="shared" si="11" ref="G35:G51">IF(ISBLANK(B35),NA(),IF(F35-1*((SQRT(F35*(1+F35))))&gt;0,+F35-1*((SQRT(F35*(1+F35)))),0))</f>
        <v>0</v>
      </c>
      <c r="H35" s="6">
        <f aca="true" t="shared" si="12" ref="H35:H51">IF(ISBLANK(B35),NA(),IF(F35-2*((SQRT(F35*(1+F35))))&gt;0,+F35-2*((SQRT(F35*(1+F35)))),0))</f>
        <v>0</v>
      </c>
      <c r="I35" s="6">
        <f aca="true" t="shared" si="13" ref="I35:I51">IF(ISBLANK(B35),NA(),IF(F35-3*(SQRT(F35*(1+F35)))&gt;0,+F35-3*(SQRT(F35*(1+F35))),0))</f>
        <v>0</v>
      </c>
      <c r="R35"/>
    </row>
    <row r="36" spans="1:18" ht="12.75">
      <c r="A36" s="22">
        <v>38136</v>
      </c>
      <c r="B36" s="19">
        <v>35</v>
      </c>
      <c r="C36" s="5">
        <f t="shared" si="7"/>
        <v>66.19179672030434</v>
      </c>
      <c r="D36" s="6">
        <f t="shared" si="8"/>
        <v>49.52072162306003</v>
      </c>
      <c r="E36" s="6">
        <f t="shared" si="9"/>
        <v>32.84964652581573</v>
      </c>
      <c r="F36" s="14">
        <f ca="1" t="shared" si="10"/>
        <v>16.178571428571427</v>
      </c>
      <c r="G36" s="6">
        <f t="shared" si="11"/>
        <v>0</v>
      </c>
      <c r="H36" s="6">
        <f t="shared" si="12"/>
        <v>0</v>
      </c>
      <c r="I36" s="6">
        <f t="shared" si="13"/>
        <v>0</v>
      </c>
      <c r="R36"/>
    </row>
    <row r="37" spans="1:18" ht="12.75">
      <c r="A37" s="22">
        <v>38143</v>
      </c>
      <c r="B37" s="19">
        <v>7</v>
      </c>
      <c r="C37" s="5">
        <f t="shared" si="7"/>
        <v>66.19179672030434</v>
      </c>
      <c r="D37" s="6">
        <f t="shared" si="8"/>
        <v>49.52072162306003</v>
      </c>
      <c r="E37" s="6">
        <f t="shared" si="9"/>
        <v>32.84964652581573</v>
      </c>
      <c r="F37" s="14">
        <f ca="1" t="shared" si="10"/>
        <v>16.178571428571427</v>
      </c>
      <c r="G37" s="6">
        <f t="shared" si="11"/>
        <v>0</v>
      </c>
      <c r="H37" s="6">
        <f t="shared" si="12"/>
        <v>0</v>
      </c>
      <c r="I37" s="6">
        <f t="shared" si="13"/>
        <v>0</v>
      </c>
      <c r="R37"/>
    </row>
    <row r="38" spans="1:18" ht="12.75">
      <c r="A38" s="22">
        <v>38144</v>
      </c>
      <c r="B38" s="19">
        <v>1</v>
      </c>
      <c r="C38" s="5">
        <f t="shared" si="7"/>
        <v>66.19179672030434</v>
      </c>
      <c r="D38" s="6">
        <f t="shared" si="8"/>
        <v>49.52072162306003</v>
      </c>
      <c r="E38" s="6">
        <f t="shared" si="9"/>
        <v>32.84964652581573</v>
      </c>
      <c r="F38" s="14">
        <f ca="1" t="shared" si="10"/>
        <v>16.178571428571427</v>
      </c>
      <c r="G38" s="6">
        <f t="shared" si="11"/>
        <v>0</v>
      </c>
      <c r="H38" s="6">
        <f t="shared" si="12"/>
        <v>0</v>
      </c>
      <c r="I38" s="6">
        <f t="shared" si="13"/>
        <v>0</v>
      </c>
      <c r="R38"/>
    </row>
    <row r="39" spans="1:18" ht="12.75">
      <c r="A39" s="22">
        <v>38189</v>
      </c>
      <c r="B39" s="19">
        <v>45</v>
      </c>
      <c r="C39" s="5">
        <f t="shared" si="7"/>
        <v>66.19179672030434</v>
      </c>
      <c r="D39" s="6">
        <f t="shared" si="8"/>
        <v>49.52072162306003</v>
      </c>
      <c r="E39" s="6">
        <f t="shared" si="9"/>
        <v>32.84964652581573</v>
      </c>
      <c r="F39" s="14">
        <f ca="1" t="shared" si="10"/>
        <v>16.178571428571427</v>
      </c>
      <c r="G39" s="6">
        <f t="shared" si="11"/>
        <v>0</v>
      </c>
      <c r="H39" s="6">
        <f t="shared" si="12"/>
        <v>0</v>
      </c>
      <c r="I39" s="6">
        <f t="shared" si="13"/>
        <v>0</v>
      </c>
      <c r="R39"/>
    </row>
    <row r="40" spans="1:18" ht="12.75">
      <c r="A40" s="22">
        <v>38190</v>
      </c>
      <c r="B40" s="19">
        <v>1</v>
      </c>
      <c r="C40" s="5">
        <f t="shared" si="7"/>
        <v>66.19179672030434</v>
      </c>
      <c r="D40" s="6">
        <f t="shared" si="8"/>
        <v>49.52072162306003</v>
      </c>
      <c r="E40" s="6">
        <f t="shared" si="9"/>
        <v>32.84964652581573</v>
      </c>
      <c r="F40" s="14">
        <f ca="1" t="shared" si="10"/>
        <v>16.178571428571427</v>
      </c>
      <c r="G40" s="6">
        <f t="shared" si="11"/>
        <v>0</v>
      </c>
      <c r="H40" s="6">
        <f t="shared" si="12"/>
        <v>0</v>
      </c>
      <c r="I40" s="6">
        <f t="shared" si="13"/>
        <v>0</v>
      </c>
      <c r="R40"/>
    </row>
    <row r="41" spans="1:18" ht="12.75">
      <c r="A41" s="22">
        <v>38196</v>
      </c>
      <c r="B41" s="19">
        <v>6</v>
      </c>
      <c r="C41" s="5">
        <f t="shared" si="7"/>
        <v>66.19179672030434</v>
      </c>
      <c r="D41" s="6">
        <f t="shared" si="8"/>
        <v>49.52072162306003</v>
      </c>
      <c r="E41" s="6">
        <f t="shared" si="9"/>
        <v>32.84964652581573</v>
      </c>
      <c r="F41" s="14">
        <f ca="1" t="shared" si="10"/>
        <v>16.178571428571427</v>
      </c>
      <c r="G41" s="6">
        <f t="shared" si="11"/>
        <v>0</v>
      </c>
      <c r="H41" s="6">
        <f t="shared" si="12"/>
        <v>0</v>
      </c>
      <c r="I41" s="6">
        <f t="shared" si="13"/>
        <v>0</v>
      </c>
      <c r="R41"/>
    </row>
    <row r="42" spans="1:18" ht="12.75">
      <c r="A42" s="22">
        <v>38237</v>
      </c>
      <c r="B42" s="19">
        <v>41</v>
      </c>
      <c r="C42" s="5">
        <f t="shared" si="7"/>
        <v>66.19179672030434</v>
      </c>
      <c r="D42" s="6">
        <f t="shared" si="8"/>
        <v>49.52072162306003</v>
      </c>
      <c r="E42" s="6">
        <f t="shared" si="9"/>
        <v>32.84964652581573</v>
      </c>
      <c r="F42" s="14">
        <f ca="1" t="shared" si="10"/>
        <v>16.178571428571427</v>
      </c>
      <c r="G42" s="6">
        <f t="shared" si="11"/>
        <v>0</v>
      </c>
      <c r="H42" s="6">
        <f t="shared" si="12"/>
        <v>0</v>
      </c>
      <c r="I42" s="6">
        <f t="shared" si="13"/>
        <v>0</v>
      </c>
      <c r="R42"/>
    </row>
    <row r="43" spans="1:18" ht="12.75">
      <c r="A43" s="22">
        <v>38238</v>
      </c>
      <c r="B43" s="19">
        <v>1</v>
      </c>
      <c r="C43" s="5">
        <f t="shared" si="7"/>
        <v>66.19179672030434</v>
      </c>
      <c r="D43" s="6">
        <f t="shared" si="8"/>
        <v>49.52072162306003</v>
      </c>
      <c r="E43" s="6">
        <f t="shared" si="9"/>
        <v>32.84964652581573</v>
      </c>
      <c r="F43" s="14">
        <f ca="1" t="shared" si="10"/>
        <v>16.178571428571427</v>
      </c>
      <c r="G43" s="6">
        <f t="shared" si="11"/>
        <v>0</v>
      </c>
      <c r="H43" s="6">
        <f t="shared" si="12"/>
        <v>0</v>
      </c>
      <c r="I43" s="6">
        <f t="shared" si="13"/>
        <v>0</v>
      </c>
      <c r="R43"/>
    </row>
    <row r="44" spans="1:18" ht="12.75">
      <c r="A44" s="22">
        <v>38280</v>
      </c>
      <c r="B44" s="19">
        <v>42</v>
      </c>
      <c r="C44" s="5">
        <f t="shared" si="7"/>
        <v>66.19179672030434</v>
      </c>
      <c r="D44" s="6">
        <f t="shared" si="8"/>
        <v>49.52072162306003</v>
      </c>
      <c r="E44" s="6">
        <f t="shared" si="9"/>
        <v>32.84964652581573</v>
      </c>
      <c r="F44" s="14">
        <f ca="1" t="shared" si="10"/>
        <v>16.178571428571427</v>
      </c>
      <c r="G44" s="6">
        <f t="shared" si="11"/>
        <v>0</v>
      </c>
      <c r="H44" s="6">
        <f t="shared" si="12"/>
        <v>0</v>
      </c>
      <c r="I44" s="6">
        <f t="shared" si="13"/>
        <v>0</v>
      </c>
      <c r="R44"/>
    </row>
    <row r="45" spans="1:18" ht="12.75">
      <c r="A45" s="22">
        <v>38316</v>
      </c>
      <c r="B45" s="19">
        <v>36</v>
      </c>
      <c r="C45" s="5">
        <f t="shared" si="7"/>
        <v>66.19179672030434</v>
      </c>
      <c r="D45" s="6">
        <f t="shared" si="8"/>
        <v>49.52072162306003</v>
      </c>
      <c r="E45" s="6">
        <f t="shared" si="9"/>
        <v>32.84964652581573</v>
      </c>
      <c r="F45" s="14">
        <f ca="1" t="shared" si="10"/>
        <v>16.178571428571427</v>
      </c>
      <c r="G45" s="6">
        <f t="shared" si="11"/>
        <v>0</v>
      </c>
      <c r="H45" s="6">
        <f t="shared" si="12"/>
        <v>0</v>
      </c>
      <c r="I45" s="6">
        <f t="shared" si="13"/>
        <v>0</v>
      </c>
      <c r="R45"/>
    </row>
    <row r="46" spans="1:18" ht="12.75">
      <c r="A46" s="22">
        <v>38349</v>
      </c>
      <c r="B46" s="19">
        <v>33</v>
      </c>
      <c r="C46" s="5">
        <f t="shared" si="7"/>
        <v>66.19179672030434</v>
      </c>
      <c r="D46" s="6">
        <f t="shared" si="8"/>
        <v>49.52072162306003</v>
      </c>
      <c r="E46" s="6">
        <f t="shared" si="9"/>
        <v>32.84964652581573</v>
      </c>
      <c r="F46" s="14">
        <f ca="1" t="shared" si="10"/>
        <v>16.178571428571427</v>
      </c>
      <c r="G46" s="6">
        <f t="shared" si="11"/>
        <v>0</v>
      </c>
      <c r="H46" s="6">
        <f t="shared" si="12"/>
        <v>0</v>
      </c>
      <c r="I46" s="6">
        <f t="shared" si="13"/>
        <v>0</v>
      </c>
      <c r="R46"/>
    </row>
    <row r="47" spans="1:9" ht="12.75">
      <c r="A47" s="22">
        <v>38363</v>
      </c>
      <c r="B47" s="19">
        <v>14</v>
      </c>
      <c r="C47" s="5">
        <f t="shared" si="7"/>
        <v>66.19179672030434</v>
      </c>
      <c r="D47" s="6">
        <f t="shared" si="8"/>
        <v>49.52072162306003</v>
      </c>
      <c r="E47" s="6">
        <f t="shared" si="9"/>
        <v>32.84964652581573</v>
      </c>
      <c r="F47" s="14">
        <f ca="1" t="shared" si="10"/>
        <v>16.178571428571427</v>
      </c>
      <c r="G47" s="6">
        <f t="shared" si="11"/>
        <v>0</v>
      </c>
      <c r="H47" s="6">
        <f t="shared" si="12"/>
        <v>0</v>
      </c>
      <c r="I47" s="6">
        <f t="shared" si="13"/>
        <v>0</v>
      </c>
    </row>
    <row r="48" spans="1:9" ht="12.75">
      <c r="A48" s="22">
        <v>38380</v>
      </c>
      <c r="B48" s="19">
        <v>17</v>
      </c>
      <c r="C48" s="5">
        <f t="shared" si="7"/>
        <v>66.19179672030434</v>
      </c>
      <c r="D48" s="6">
        <f t="shared" si="8"/>
        <v>49.52072162306003</v>
      </c>
      <c r="E48" s="6">
        <f t="shared" si="9"/>
        <v>32.84964652581573</v>
      </c>
      <c r="F48" s="14">
        <f ca="1" t="shared" si="10"/>
        <v>16.178571428571427</v>
      </c>
      <c r="G48" s="6">
        <f t="shared" si="11"/>
        <v>0</v>
      </c>
      <c r="H48" s="6">
        <f t="shared" si="12"/>
        <v>0</v>
      </c>
      <c r="I48" s="6">
        <f t="shared" si="13"/>
        <v>0</v>
      </c>
    </row>
    <row r="49" spans="1:9" ht="12.75">
      <c r="A49" s="22">
        <v>38381</v>
      </c>
      <c r="B49" s="19">
        <v>1</v>
      </c>
      <c r="C49" s="5">
        <f t="shared" si="7"/>
        <v>66.19179672030434</v>
      </c>
      <c r="D49" s="6">
        <f t="shared" si="8"/>
        <v>49.52072162306003</v>
      </c>
      <c r="E49" s="6">
        <f t="shared" si="9"/>
        <v>32.84964652581573</v>
      </c>
      <c r="F49" s="14">
        <f ca="1" t="shared" si="10"/>
        <v>16.178571428571427</v>
      </c>
      <c r="G49" s="6">
        <f t="shared" si="11"/>
        <v>0</v>
      </c>
      <c r="H49" s="6">
        <f t="shared" si="12"/>
        <v>0</v>
      </c>
      <c r="I49" s="6">
        <f t="shared" si="13"/>
        <v>0</v>
      </c>
    </row>
    <row r="50" spans="1:9" ht="12.75">
      <c r="A50" s="22">
        <v>38408</v>
      </c>
      <c r="B50" s="19">
        <v>27</v>
      </c>
      <c r="C50" s="5">
        <f t="shared" si="7"/>
        <v>66.19179672030434</v>
      </c>
      <c r="D50" s="6">
        <f t="shared" si="8"/>
        <v>49.52072162306003</v>
      </c>
      <c r="E50" s="6">
        <f t="shared" si="9"/>
        <v>32.84964652581573</v>
      </c>
      <c r="F50" s="14">
        <f ca="1" t="shared" si="10"/>
        <v>16.178571428571427</v>
      </c>
      <c r="G50" s="6">
        <f t="shared" si="11"/>
        <v>0</v>
      </c>
      <c r="H50" s="6">
        <f t="shared" si="12"/>
        <v>0</v>
      </c>
      <c r="I50" s="6">
        <f t="shared" si="13"/>
        <v>0</v>
      </c>
    </row>
    <row r="51" spans="1:9" ht="12.75">
      <c r="A51" s="22">
        <v>38434</v>
      </c>
      <c r="B51" s="19">
        <v>26</v>
      </c>
      <c r="C51" s="5">
        <f t="shared" si="7"/>
        <v>66.19179672030434</v>
      </c>
      <c r="D51" s="6">
        <f t="shared" si="8"/>
        <v>49.52072162306003</v>
      </c>
      <c r="E51" s="6">
        <f t="shared" si="9"/>
        <v>32.84964652581573</v>
      </c>
      <c r="F51" s="14">
        <f ca="1" t="shared" si="10"/>
        <v>16.178571428571427</v>
      </c>
      <c r="G51" s="6">
        <f t="shared" si="11"/>
        <v>0</v>
      </c>
      <c r="H51" s="6">
        <f t="shared" si="12"/>
        <v>0</v>
      </c>
      <c r="I51" s="6">
        <f t="shared" si="13"/>
        <v>0</v>
      </c>
    </row>
    <row r="52" spans="1:9" ht="12.75">
      <c r="A52" s="23">
        <v>38483</v>
      </c>
      <c r="B52" s="9">
        <v>49</v>
      </c>
      <c r="C52" s="5">
        <f aca="true" t="shared" si="14" ref="C52:C72">IF(ISBLANK(B52),NA(),F52+3*(SQRT(F52*(1+F52))))</f>
        <v>66.19179672030434</v>
      </c>
      <c r="D52" s="6">
        <f aca="true" t="shared" si="15" ref="D52:D72">IF(ISBLANK(B52),NA(),F52+2*(SQRT(F52*(1+F52))))</f>
        <v>49.52072162306003</v>
      </c>
      <c r="E52" s="6">
        <f aca="true" t="shared" si="16" ref="E52:E72">IF(ISBLANK(B52),NA(),F52+1*(SQRT(F52*(1+F52))))</f>
        <v>32.84964652581573</v>
      </c>
      <c r="F52" s="14">
        <f aca="true" ca="1" t="shared" si="17" ref="F52:F72">IF(ISBLANK(B52),NA(),IF(ROW(B52)&lt;$O$12,AVERAGE(OFFSET($B$2,0,0,$O$12-2)),AVERAGE(OFFSET($B$2,$O$12-2,0,COUNT($B$2:$B$10000)-$O$12+2))))</f>
        <v>16.178571428571427</v>
      </c>
      <c r="G52" s="6">
        <f aca="true" t="shared" si="18" ref="G52:G72">IF(ISBLANK(B52),NA(),IF(F52-1*((SQRT(F52*(1+F52))))&gt;0,+F52-1*((SQRT(F52*(1+F52)))),0))</f>
        <v>0</v>
      </c>
      <c r="H52" s="6">
        <f aca="true" t="shared" si="19" ref="H52:H72">IF(ISBLANK(B52),NA(),IF(F52-2*((SQRT(F52*(1+F52))))&gt;0,+F52-2*((SQRT(F52*(1+F52)))),0))</f>
        <v>0</v>
      </c>
      <c r="I52" s="6">
        <f aca="true" t="shared" si="20" ref="I52:I72">IF(ISBLANK(B52),NA(),IF(F52-3*(SQRT(F52*(1+F52)))&gt;0,+F52-3*(SQRT(F52*(1+F52))),0))</f>
        <v>0</v>
      </c>
    </row>
    <row r="53" spans="1:9" ht="12.75">
      <c r="A53" s="23">
        <v>38483</v>
      </c>
      <c r="B53" s="9">
        <v>0</v>
      </c>
      <c r="C53" s="5">
        <f t="shared" si="14"/>
        <v>66.19179672030434</v>
      </c>
      <c r="D53" s="6">
        <f t="shared" si="15"/>
        <v>49.52072162306003</v>
      </c>
      <c r="E53" s="6">
        <f t="shared" si="16"/>
        <v>32.84964652581573</v>
      </c>
      <c r="F53" s="14">
        <f ca="1" t="shared" si="17"/>
        <v>16.178571428571427</v>
      </c>
      <c r="G53" s="6">
        <f t="shared" si="18"/>
        <v>0</v>
      </c>
      <c r="H53" s="6">
        <f t="shared" si="19"/>
        <v>0</v>
      </c>
      <c r="I53" s="6">
        <f t="shared" si="20"/>
        <v>0</v>
      </c>
    </row>
    <row r="54" spans="1:9" ht="12.75">
      <c r="A54" s="23">
        <v>38484</v>
      </c>
      <c r="B54" s="9">
        <v>1</v>
      </c>
      <c r="C54" s="5">
        <f t="shared" si="14"/>
        <v>66.19179672030434</v>
      </c>
      <c r="D54" s="6">
        <f t="shared" si="15"/>
        <v>49.52072162306003</v>
      </c>
      <c r="E54" s="6">
        <f t="shared" si="16"/>
        <v>32.84964652581573</v>
      </c>
      <c r="F54" s="14">
        <f ca="1" t="shared" si="17"/>
        <v>16.178571428571427</v>
      </c>
      <c r="G54" s="6">
        <f t="shared" si="18"/>
        <v>0</v>
      </c>
      <c r="H54" s="6">
        <f t="shared" si="19"/>
        <v>0</v>
      </c>
      <c r="I54" s="6">
        <f t="shared" si="20"/>
        <v>0</v>
      </c>
    </row>
    <row r="55" spans="1:9" ht="12.75">
      <c r="A55" s="23">
        <v>38529</v>
      </c>
      <c r="B55" s="9">
        <v>45</v>
      </c>
      <c r="C55" s="5">
        <f t="shared" si="14"/>
        <v>66.19179672030434</v>
      </c>
      <c r="D55" s="6">
        <f t="shared" si="15"/>
        <v>49.52072162306003</v>
      </c>
      <c r="E55" s="6">
        <f t="shared" si="16"/>
        <v>32.84964652581573</v>
      </c>
      <c r="F55" s="14">
        <f ca="1" t="shared" si="17"/>
        <v>16.178571428571427</v>
      </c>
      <c r="G55" s="6">
        <f t="shared" si="18"/>
        <v>0</v>
      </c>
      <c r="H55" s="6">
        <f t="shared" si="19"/>
        <v>0</v>
      </c>
      <c r="I55" s="6">
        <f t="shared" si="20"/>
        <v>0</v>
      </c>
    </row>
    <row r="56" spans="1:9" ht="12.75">
      <c r="A56" s="23">
        <v>38572</v>
      </c>
      <c r="B56" s="9">
        <v>43</v>
      </c>
      <c r="C56" s="5">
        <f t="shared" si="14"/>
        <v>66.19179672030434</v>
      </c>
      <c r="D56" s="6">
        <f t="shared" si="15"/>
        <v>49.52072162306003</v>
      </c>
      <c r="E56" s="6">
        <f t="shared" si="16"/>
        <v>32.84964652581573</v>
      </c>
      <c r="F56" s="14">
        <f ca="1" t="shared" si="17"/>
        <v>16.178571428571427</v>
      </c>
      <c r="G56" s="6">
        <f t="shared" si="18"/>
        <v>0</v>
      </c>
      <c r="H56" s="6">
        <f t="shared" si="19"/>
        <v>0</v>
      </c>
      <c r="I56" s="6">
        <f t="shared" si="20"/>
        <v>0</v>
      </c>
    </row>
    <row r="57" spans="1:9" ht="12.75">
      <c r="A57" s="23">
        <v>38619</v>
      </c>
      <c r="B57" s="9">
        <v>47</v>
      </c>
      <c r="C57" s="5">
        <f t="shared" si="14"/>
        <v>66.19179672030434</v>
      </c>
      <c r="D57" s="6">
        <f t="shared" si="15"/>
        <v>49.52072162306003</v>
      </c>
      <c r="E57" s="6">
        <f t="shared" si="16"/>
        <v>32.84964652581573</v>
      </c>
      <c r="F57" s="14">
        <f ca="1" t="shared" si="17"/>
        <v>16.178571428571427</v>
      </c>
      <c r="G57" s="6">
        <f t="shared" si="18"/>
        <v>0</v>
      </c>
      <c r="H57" s="6">
        <f t="shared" si="19"/>
        <v>0</v>
      </c>
      <c r="I57" s="6">
        <f t="shared" si="20"/>
        <v>0</v>
      </c>
    </row>
    <row r="58" spans="1:9" ht="12.75">
      <c r="A58" s="23">
        <v>38620</v>
      </c>
      <c r="B58" s="9">
        <v>1</v>
      </c>
      <c r="C58" s="5">
        <f t="shared" si="14"/>
        <v>66.19179672030434</v>
      </c>
      <c r="D58" s="6">
        <f t="shared" si="15"/>
        <v>49.52072162306003</v>
      </c>
      <c r="E58" s="6">
        <f t="shared" si="16"/>
        <v>32.84964652581573</v>
      </c>
      <c r="F58" s="14">
        <f ca="1" t="shared" si="17"/>
        <v>16.178571428571427</v>
      </c>
      <c r="G58" s="6">
        <f t="shared" si="18"/>
        <v>0</v>
      </c>
      <c r="H58" s="6">
        <f t="shared" si="19"/>
        <v>0</v>
      </c>
      <c r="I58" s="6">
        <f t="shared" si="20"/>
        <v>0</v>
      </c>
    </row>
    <row r="59" spans="1:9" ht="12.75">
      <c r="A59" s="23">
        <v>38737</v>
      </c>
      <c r="B59" s="9">
        <v>117</v>
      </c>
      <c r="C59" s="5">
        <f t="shared" si="14"/>
        <v>278.72539726104384</v>
      </c>
      <c r="D59" s="6">
        <f t="shared" si="15"/>
        <v>208.91949560992668</v>
      </c>
      <c r="E59" s="6">
        <f t="shared" si="16"/>
        <v>139.11359395880947</v>
      </c>
      <c r="F59" s="14">
        <f ca="1" t="shared" si="17"/>
        <v>69.3076923076923</v>
      </c>
      <c r="G59" s="6">
        <f t="shared" si="18"/>
        <v>0</v>
      </c>
      <c r="H59" s="6">
        <f t="shared" si="19"/>
        <v>0</v>
      </c>
      <c r="I59" s="6">
        <f t="shared" si="20"/>
        <v>0</v>
      </c>
    </row>
    <row r="60" spans="1:9" ht="12.75">
      <c r="A60" s="23">
        <v>38785</v>
      </c>
      <c r="B60" s="9">
        <v>48</v>
      </c>
      <c r="C60" s="5">
        <f t="shared" si="14"/>
        <v>278.72539726104384</v>
      </c>
      <c r="D60" s="6">
        <f t="shared" si="15"/>
        <v>208.91949560992668</v>
      </c>
      <c r="E60" s="6">
        <f t="shared" si="16"/>
        <v>139.11359395880947</v>
      </c>
      <c r="F60" s="14">
        <f ca="1" t="shared" si="17"/>
        <v>69.3076923076923</v>
      </c>
      <c r="G60" s="6">
        <f t="shared" si="18"/>
        <v>0</v>
      </c>
      <c r="H60" s="6">
        <f t="shared" si="19"/>
        <v>0</v>
      </c>
      <c r="I60" s="6">
        <f t="shared" si="20"/>
        <v>0</v>
      </c>
    </row>
    <row r="61" spans="1:9" ht="12.75">
      <c r="A61" s="23">
        <v>38800</v>
      </c>
      <c r="B61" s="9">
        <v>15</v>
      </c>
      <c r="C61" s="5">
        <f t="shared" si="14"/>
        <v>278.72539726104384</v>
      </c>
      <c r="D61" s="6">
        <f t="shared" si="15"/>
        <v>208.91949560992668</v>
      </c>
      <c r="E61" s="6">
        <f t="shared" si="16"/>
        <v>139.11359395880947</v>
      </c>
      <c r="F61" s="14">
        <f ca="1" t="shared" si="17"/>
        <v>69.3076923076923</v>
      </c>
      <c r="G61" s="6">
        <f t="shared" si="18"/>
        <v>0</v>
      </c>
      <c r="H61" s="6">
        <f t="shared" si="19"/>
        <v>0</v>
      </c>
      <c r="I61" s="6">
        <f t="shared" si="20"/>
        <v>0</v>
      </c>
    </row>
    <row r="62" spans="1:9" ht="12.75">
      <c r="A62" s="23">
        <v>38875</v>
      </c>
      <c r="B62" s="9">
        <v>75</v>
      </c>
      <c r="C62" s="5">
        <f t="shared" si="14"/>
        <v>278.72539726104384</v>
      </c>
      <c r="D62" s="6">
        <f t="shared" si="15"/>
        <v>208.91949560992668</v>
      </c>
      <c r="E62" s="6">
        <f t="shared" si="16"/>
        <v>139.11359395880947</v>
      </c>
      <c r="F62" s="14">
        <f ca="1" t="shared" si="17"/>
        <v>69.3076923076923</v>
      </c>
      <c r="G62" s="6">
        <f t="shared" si="18"/>
        <v>0</v>
      </c>
      <c r="H62" s="6">
        <f t="shared" si="19"/>
        <v>0</v>
      </c>
      <c r="I62" s="6">
        <f t="shared" si="20"/>
        <v>0</v>
      </c>
    </row>
    <row r="63" spans="1:9" ht="12.75">
      <c r="A63" s="23">
        <v>38877</v>
      </c>
      <c r="B63" s="9">
        <v>2</v>
      </c>
      <c r="C63" s="5">
        <f t="shared" si="14"/>
        <v>278.72539726104384</v>
      </c>
      <c r="D63" s="6">
        <f t="shared" si="15"/>
        <v>208.91949560992668</v>
      </c>
      <c r="E63" s="6">
        <f t="shared" si="16"/>
        <v>139.11359395880947</v>
      </c>
      <c r="F63" s="14">
        <f ca="1" t="shared" si="17"/>
        <v>69.3076923076923</v>
      </c>
      <c r="G63" s="6">
        <f t="shared" si="18"/>
        <v>0</v>
      </c>
      <c r="H63" s="6">
        <f t="shared" si="19"/>
        <v>0</v>
      </c>
      <c r="I63" s="6">
        <f t="shared" si="20"/>
        <v>0</v>
      </c>
    </row>
    <row r="64" spans="1:9" ht="12.75">
      <c r="A64" s="23">
        <v>39025</v>
      </c>
      <c r="B64" s="9">
        <v>148</v>
      </c>
      <c r="C64" s="5">
        <f t="shared" si="14"/>
        <v>278.72539726104384</v>
      </c>
      <c r="D64" s="6">
        <f t="shared" si="15"/>
        <v>208.91949560992668</v>
      </c>
      <c r="E64" s="6">
        <f t="shared" si="16"/>
        <v>139.11359395880947</v>
      </c>
      <c r="F64" s="14">
        <f ca="1" t="shared" si="17"/>
        <v>69.3076923076923</v>
      </c>
      <c r="G64" s="6">
        <f t="shared" si="18"/>
        <v>0</v>
      </c>
      <c r="H64" s="6">
        <f t="shared" si="19"/>
        <v>0</v>
      </c>
      <c r="I64" s="6">
        <f t="shared" si="20"/>
        <v>0</v>
      </c>
    </row>
    <row r="65" spans="1:9" ht="12.75">
      <c r="A65" s="23">
        <v>39074</v>
      </c>
      <c r="B65" s="9">
        <v>49</v>
      </c>
      <c r="C65" s="5">
        <f t="shared" si="14"/>
        <v>278.72539726104384</v>
      </c>
      <c r="D65" s="6">
        <f t="shared" si="15"/>
        <v>208.91949560992668</v>
      </c>
      <c r="E65" s="6">
        <f t="shared" si="16"/>
        <v>139.11359395880947</v>
      </c>
      <c r="F65" s="14">
        <f ca="1" t="shared" si="17"/>
        <v>69.3076923076923</v>
      </c>
      <c r="G65" s="6">
        <f t="shared" si="18"/>
        <v>0</v>
      </c>
      <c r="H65" s="6">
        <f t="shared" si="19"/>
        <v>0</v>
      </c>
      <c r="I65" s="6">
        <f t="shared" si="20"/>
        <v>0</v>
      </c>
    </row>
    <row r="66" spans="1:9" ht="12.75">
      <c r="A66" s="23">
        <v>39094</v>
      </c>
      <c r="B66" s="9">
        <v>20</v>
      </c>
      <c r="C66" s="5">
        <f t="shared" si="14"/>
        <v>278.72539726104384</v>
      </c>
      <c r="D66" s="6">
        <f t="shared" si="15"/>
        <v>208.91949560992668</v>
      </c>
      <c r="E66" s="6">
        <f t="shared" si="16"/>
        <v>139.11359395880947</v>
      </c>
      <c r="F66" s="14">
        <f ca="1" t="shared" si="17"/>
        <v>69.3076923076923</v>
      </c>
      <c r="G66" s="6">
        <f t="shared" si="18"/>
        <v>0</v>
      </c>
      <c r="H66" s="6">
        <f t="shared" si="19"/>
        <v>0</v>
      </c>
      <c r="I66" s="6">
        <f t="shared" si="20"/>
        <v>0</v>
      </c>
    </row>
    <row r="67" spans="1:9" ht="12.75">
      <c r="A67" s="23">
        <v>39273</v>
      </c>
      <c r="B67" s="9">
        <v>179</v>
      </c>
      <c r="C67" s="5">
        <f t="shared" si="14"/>
        <v>278.72539726104384</v>
      </c>
      <c r="D67" s="6">
        <f t="shared" si="15"/>
        <v>208.91949560992668</v>
      </c>
      <c r="E67" s="6">
        <f t="shared" si="16"/>
        <v>139.11359395880947</v>
      </c>
      <c r="F67" s="14">
        <f ca="1" t="shared" si="17"/>
        <v>69.3076923076923</v>
      </c>
      <c r="G67" s="6">
        <f t="shared" si="18"/>
        <v>0</v>
      </c>
      <c r="H67" s="6">
        <f t="shared" si="19"/>
        <v>0</v>
      </c>
      <c r="I67" s="6">
        <f t="shared" si="20"/>
        <v>0</v>
      </c>
    </row>
    <row r="68" spans="1:9" ht="12.75">
      <c r="A68" s="23">
        <v>39280</v>
      </c>
      <c r="B68" s="9">
        <v>7</v>
      </c>
      <c r="C68" s="5">
        <f t="shared" si="14"/>
        <v>278.72539726104384</v>
      </c>
      <c r="D68" s="6">
        <f t="shared" si="15"/>
        <v>208.91949560992668</v>
      </c>
      <c r="E68" s="6">
        <f t="shared" si="16"/>
        <v>139.11359395880947</v>
      </c>
      <c r="F68" s="14">
        <f ca="1" t="shared" si="17"/>
        <v>69.3076923076923</v>
      </c>
      <c r="G68" s="6">
        <f t="shared" si="18"/>
        <v>0</v>
      </c>
      <c r="H68" s="6">
        <f t="shared" si="19"/>
        <v>0</v>
      </c>
      <c r="I68" s="6">
        <f t="shared" si="20"/>
        <v>0</v>
      </c>
    </row>
    <row r="69" spans="1:9" ht="12.75">
      <c r="A69" s="23">
        <v>39441</v>
      </c>
      <c r="B69" s="9">
        <v>161</v>
      </c>
      <c r="C69" s="5">
        <f t="shared" si="14"/>
        <v>278.72539726104384</v>
      </c>
      <c r="D69" s="6">
        <f t="shared" si="15"/>
        <v>208.91949560992668</v>
      </c>
      <c r="E69" s="6">
        <f t="shared" si="16"/>
        <v>139.11359395880947</v>
      </c>
      <c r="F69" s="14">
        <f ca="1" t="shared" si="17"/>
        <v>69.3076923076923</v>
      </c>
      <c r="G69" s="6">
        <f t="shared" si="18"/>
        <v>0</v>
      </c>
      <c r="H69" s="6">
        <f t="shared" si="19"/>
        <v>0</v>
      </c>
      <c r="I69" s="6">
        <f t="shared" si="20"/>
        <v>0</v>
      </c>
    </row>
    <row r="70" spans="1:9" ht="12.75">
      <c r="A70" s="23">
        <v>39482</v>
      </c>
      <c r="B70" s="9">
        <v>41</v>
      </c>
      <c r="C70" s="5">
        <f t="shared" si="14"/>
        <v>278.72539726104384</v>
      </c>
      <c r="D70" s="6">
        <f t="shared" si="15"/>
        <v>208.91949560992668</v>
      </c>
      <c r="E70" s="6">
        <f t="shared" si="16"/>
        <v>139.11359395880947</v>
      </c>
      <c r="F70" s="14">
        <f ca="1" t="shared" si="17"/>
        <v>69.3076923076923</v>
      </c>
      <c r="G70" s="6">
        <f t="shared" si="18"/>
        <v>0</v>
      </c>
      <c r="H70" s="6">
        <f t="shared" si="19"/>
        <v>0</v>
      </c>
      <c r="I70" s="6">
        <f t="shared" si="20"/>
        <v>0</v>
      </c>
    </row>
    <row r="71" spans="1:9" ht="12.75">
      <c r="A71" s="23">
        <v>39521</v>
      </c>
      <c r="B71" s="9">
        <v>39</v>
      </c>
      <c r="C71" s="5">
        <f t="shared" si="14"/>
        <v>278.72539726104384</v>
      </c>
      <c r="D71" s="6">
        <f t="shared" si="15"/>
        <v>208.91949560992668</v>
      </c>
      <c r="E71" s="6">
        <f t="shared" si="16"/>
        <v>139.11359395880947</v>
      </c>
      <c r="F71" s="14">
        <f ca="1" t="shared" si="17"/>
        <v>69.3076923076923</v>
      </c>
      <c r="G71" s="6">
        <f t="shared" si="18"/>
        <v>0</v>
      </c>
      <c r="H71" s="6">
        <f t="shared" si="19"/>
        <v>0</v>
      </c>
      <c r="I71" s="6">
        <f t="shared" si="20"/>
        <v>0</v>
      </c>
    </row>
    <row r="72" spans="1:9" ht="12.75">
      <c r="A72" s="23">
        <v>39569</v>
      </c>
      <c r="B72" s="9">
        <v>48</v>
      </c>
      <c r="C72" s="5">
        <f t="shared" si="14"/>
        <v>278.72539726104384</v>
      </c>
      <c r="D72" s="6">
        <f t="shared" si="15"/>
        <v>208.91949560992668</v>
      </c>
      <c r="E72" s="6">
        <f t="shared" si="16"/>
        <v>139.11359395880947</v>
      </c>
      <c r="F72" s="14">
        <f ca="1" t="shared" si="17"/>
        <v>69.3076923076923</v>
      </c>
      <c r="G72" s="6">
        <f t="shared" si="18"/>
        <v>0</v>
      </c>
      <c r="H72" s="6">
        <f t="shared" si="19"/>
        <v>0</v>
      </c>
      <c r="I72" s="6">
        <f t="shared" si="20"/>
        <v>0</v>
      </c>
    </row>
  </sheetData>
  <autoFilter ref="A1:B1"/>
  <dataValidations count="1">
    <dataValidation type="whole" operator="greaterThanOrEqual" allowBlank="1" showInputMessage="1" showErrorMessage="1" sqref="O12">
      <formula1>2</formula1>
    </dataValidation>
  </dataValidations>
  <hyperlinks>
    <hyperlink ref="O7" r:id="rId1" display="http://www.qimacros.com/control-chart/stability-analysis"/>
    <hyperlink ref="Q7" r:id="rId2" display="http://www.qimacros.com/sustainaid.pdf"/>
    <hyperlink ref="O1" r:id="rId3" display="g Charts"/>
  </hyperlinks>
  <printOptions/>
  <pageMargins left="0.5" right="0.5" top="0.75" bottom="0.5" header="0.5" footer="0.5"/>
  <pageSetup horizontalDpi="300" verticalDpi="300" orientation="landscape" r:id="rId7"/>
  <drawing r:id="rId6"/>
  <legacy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(C) 2000 LifeStar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Time between control chart for process or quality improvement</dc:title>
  <dc:subject/>
  <dc:creator>Jay Arthur</dc:creator>
  <cp:keywords>defects</cp:keywords>
  <dc:description>If you would like the latest version of the QI Macros (#230), order online at:
http://www.qimacros.com
FAX: (303) 753-9675   (888) 468-1536
CALL: (303) 281-9063   (888) 468-1535
orders@qimacros.com</dc:description>
  <cp:lastModifiedBy>Jay Arthur</cp:lastModifiedBy>
  <cp:lastPrinted>2003-02-17T20:20:28Z</cp:lastPrinted>
  <dcterms:created xsi:type="dcterms:W3CDTF">2000-01-27T21:52:38Z</dcterms:created>
  <dcterms:modified xsi:type="dcterms:W3CDTF">2012-12-19T14:46:24Z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